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0" yWindow="520" windowWidth="19420" windowHeight="8940"/>
  </bookViews>
  <sheets>
    <sheet name="Rekapitulace stavby" sheetId="1" r:id="rId1"/>
    <sheet name="PL_ZSPD-072020 - D.1.4 - ..." sheetId="2" r:id="rId2"/>
    <sheet name="VK_ZSPD-072020 - D.1.4 - ..." sheetId="4" r:id="rId3"/>
    <sheet name="ZTI_ZDPS-072020 - D.1.4 -..." sheetId="5" r:id="rId4"/>
    <sheet name="List1" sheetId="6" r:id="rId5"/>
  </sheets>
  <definedNames>
    <definedName name="_xlnm._FilterDatabase" localSheetId="1" hidden="1">'PL_ZSPD-072020 - D.1.4 - ...'!$C$125:$K$274</definedName>
    <definedName name="_xlnm._FilterDatabase" localSheetId="2" hidden="1">'VK_ZSPD-072020 - D.1.4 - ...'!$C$126:$K$313</definedName>
    <definedName name="_xlnm._FilterDatabase" localSheetId="3" hidden="1">'ZTI_ZDPS-072020 - D.1.4 -...'!$C$126:$K$456</definedName>
    <definedName name="_xlnm.Print_Titles" localSheetId="1">'PL_ZSPD-072020 - D.1.4 - ...'!$125:$125</definedName>
    <definedName name="_xlnm.Print_Titles" localSheetId="0">'Rekapitulace stavby'!$92:$92</definedName>
    <definedName name="_xlnm.Print_Titles" localSheetId="2">'VK_ZSPD-072020 - D.1.4 - ...'!$126:$126</definedName>
    <definedName name="_xlnm.Print_Titles" localSheetId="3">'ZTI_ZDPS-072020 - D.1.4 -...'!$126:$126</definedName>
    <definedName name="_xlnm.Print_Area" localSheetId="1">'PL_ZSPD-072020 - D.1.4 - ...'!$C$4:$J$76,'PL_ZSPD-072020 - D.1.4 - ...'!$C$82:$J$107,'PL_ZSPD-072020 - D.1.4 - ...'!$C$113:$K$274</definedName>
    <definedName name="_xlnm.Print_Area" localSheetId="0">'Rekapitulace stavby'!$D$4:$AO$76,'Rekapitulace stavby'!$C$82:$AQ$99</definedName>
    <definedName name="_xlnm.Print_Area" localSheetId="2">'VK_ZSPD-072020 - D.1.4 - ...'!$C$4:$J$76,'VK_ZSPD-072020 - D.1.4 - ...'!$C$82:$J$108,'VK_ZSPD-072020 - D.1.4 - ...'!$C$114:$K$313</definedName>
    <definedName name="_xlnm.Print_Area" localSheetId="3">'ZTI_ZDPS-072020 - D.1.4 -...'!$C$4:$J$76,'ZTI_ZDPS-072020 - D.1.4 -...'!$C$82:$J$108,'ZTI_ZDPS-072020 - D.1.4 -...'!$C$114:$K$456</definedName>
  </definedNames>
  <calcPr calcId="125725"/>
</workbook>
</file>

<file path=xl/calcChain.xml><?xml version="1.0" encoding="utf-8"?>
<calcChain xmlns="http://schemas.openxmlformats.org/spreadsheetml/2006/main">
  <c r="J37" i="5"/>
  <c r="J36"/>
  <c r="AY98" i="1"/>
  <c r="J35" i="5"/>
  <c r="AX98" i="1"/>
  <c r="BI454" i="5"/>
  <c r="BH454"/>
  <c r="BG454"/>
  <c r="BF454"/>
  <c r="T454"/>
  <c r="R454"/>
  <c r="P454"/>
  <c r="BI451"/>
  <c r="BH451"/>
  <c r="BG451"/>
  <c r="BF451"/>
  <c r="T451"/>
  <c r="R451"/>
  <c r="P451"/>
  <c r="BI449"/>
  <c r="BH449"/>
  <c r="BG449"/>
  <c r="BF449"/>
  <c r="T449"/>
  <c r="R449"/>
  <c r="P449"/>
  <c r="BI448"/>
  <c r="BH448"/>
  <c r="BG448"/>
  <c r="BF448"/>
  <c r="T448"/>
  <c r="R448"/>
  <c r="P448"/>
  <c r="BI447"/>
  <c r="BH447"/>
  <c r="BG447"/>
  <c r="BF447"/>
  <c r="T447"/>
  <c r="R447"/>
  <c r="P447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9"/>
  <c r="BH439"/>
  <c r="BG439"/>
  <c r="BF439"/>
  <c r="T439"/>
  <c r="R439"/>
  <c r="P439"/>
  <c r="BI438"/>
  <c r="BH438"/>
  <c r="BG438"/>
  <c r="BF438"/>
  <c r="T438"/>
  <c r="R438"/>
  <c r="P438"/>
  <c r="BI437"/>
  <c r="BH437"/>
  <c r="BG437"/>
  <c r="BF437"/>
  <c r="T437"/>
  <c r="R437"/>
  <c r="P437"/>
  <c r="BI436"/>
  <c r="BH436"/>
  <c r="BG436"/>
  <c r="BF436"/>
  <c r="T436"/>
  <c r="R436"/>
  <c r="P436"/>
  <c r="BI435"/>
  <c r="BH435"/>
  <c r="BG435"/>
  <c r="BF435"/>
  <c r="T435"/>
  <c r="R435"/>
  <c r="P435"/>
  <c r="BI434"/>
  <c r="BH434"/>
  <c r="BG434"/>
  <c r="BF434"/>
  <c r="T434"/>
  <c r="R434"/>
  <c r="P434"/>
  <c r="BI433"/>
  <c r="BH433"/>
  <c r="BG433"/>
  <c r="BF433"/>
  <c r="T433"/>
  <c r="R433"/>
  <c r="P433"/>
  <c r="BI432"/>
  <c r="BH432"/>
  <c r="BG432"/>
  <c r="BF432"/>
  <c r="T432"/>
  <c r="R432"/>
  <c r="P432"/>
  <c r="BI431"/>
  <c r="BH431"/>
  <c r="BG431"/>
  <c r="BF431"/>
  <c r="T431"/>
  <c r="R431"/>
  <c r="P431"/>
  <c r="BI430"/>
  <c r="BH430"/>
  <c r="BG430"/>
  <c r="BF430"/>
  <c r="T430"/>
  <c r="R430"/>
  <c r="P430"/>
  <c r="BI429"/>
  <c r="BH429"/>
  <c r="BG429"/>
  <c r="BF429"/>
  <c r="T429"/>
  <c r="R429"/>
  <c r="P429"/>
  <c r="BI428"/>
  <c r="BH428"/>
  <c r="BG428"/>
  <c r="BF428"/>
  <c r="T428"/>
  <c r="R428"/>
  <c r="P428"/>
  <c r="BI427"/>
  <c r="BH427"/>
  <c r="BG427"/>
  <c r="BF427"/>
  <c r="T427"/>
  <c r="R427"/>
  <c r="P427"/>
  <c r="BI426"/>
  <c r="BH426"/>
  <c r="BG426"/>
  <c r="BF426"/>
  <c r="T426"/>
  <c r="R426"/>
  <c r="P426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2"/>
  <c r="BH422"/>
  <c r="BG422"/>
  <c r="BF422"/>
  <c r="T422"/>
  <c r="R422"/>
  <c r="P422"/>
  <c r="BI421"/>
  <c r="BH421"/>
  <c r="BG421"/>
  <c r="BF421"/>
  <c r="T421"/>
  <c r="R421"/>
  <c r="P421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3"/>
  <c r="BH403"/>
  <c r="BG403"/>
  <c r="BF403"/>
  <c r="T403"/>
  <c r="R403"/>
  <c r="P403"/>
  <c r="BI400"/>
  <c r="BH400"/>
  <c r="BG400"/>
  <c r="BF400"/>
  <c r="T400"/>
  <c r="R400"/>
  <c r="P400"/>
  <c r="BI397"/>
  <c r="BH397"/>
  <c r="BG397"/>
  <c r="BF397"/>
  <c r="T397"/>
  <c r="R397"/>
  <c r="P397"/>
  <c r="BI394"/>
  <c r="BH394"/>
  <c r="BG394"/>
  <c r="BF394"/>
  <c r="T394"/>
  <c r="R394"/>
  <c r="P394"/>
  <c r="BI392"/>
  <c r="BH392"/>
  <c r="BG392"/>
  <c r="BF392"/>
  <c r="T392"/>
  <c r="R392"/>
  <c r="P392"/>
  <c r="BI391"/>
  <c r="BH391"/>
  <c r="BG391"/>
  <c r="BF391"/>
  <c r="T391"/>
  <c r="R391"/>
  <c r="P391"/>
  <c r="BI386"/>
  <c r="BH386"/>
  <c r="BG386"/>
  <c r="BF386"/>
  <c r="T386"/>
  <c r="R386"/>
  <c r="P386"/>
  <c r="BI383"/>
  <c r="BH383"/>
  <c r="BG383"/>
  <c r="BF383"/>
  <c r="T383"/>
  <c r="R383"/>
  <c r="P383"/>
  <c r="BI380"/>
  <c r="BH380"/>
  <c r="BG380"/>
  <c r="BF380"/>
  <c r="T380"/>
  <c r="R380"/>
  <c r="P380"/>
  <c r="BI377"/>
  <c r="BH377"/>
  <c r="BG377"/>
  <c r="BF377"/>
  <c r="T377"/>
  <c r="R377"/>
  <c r="P377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3"/>
  <c r="BH353"/>
  <c r="BG353"/>
  <c r="BF353"/>
  <c r="T353"/>
  <c r="R353"/>
  <c r="P353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40"/>
  <c r="BH340"/>
  <c r="BG340"/>
  <c r="BF340"/>
  <c r="T340"/>
  <c r="R340"/>
  <c r="P340"/>
  <c r="BI337"/>
  <c r="BH337"/>
  <c r="BG337"/>
  <c r="BF337"/>
  <c r="T337"/>
  <c r="R337"/>
  <c r="P337"/>
  <c r="BI334"/>
  <c r="BH334"/>
  <c r="BG334"/>
  <c r="BF334"/>
  <c r="T334"/>
  <c r="R334"/>
  <c r="P334"/>
  <c r="BI331"/>
  <c r="BH331"/>
  <c r="BG331"/>
  <c r="BF331"/>
  <c r="T331"/>
  <c r="R331"/>
  <c r="P331"/>
  <c r="BI328"/>
  <c r="BH328"/>
  <c r="BG328"/>
  <c r="BF328"/>
  <c r="T328"/>
  <c r="R328"/>
  <c r="P328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3"/>
  <c r="BH313"/>
  <c r="BG313"/>
  <c r="BF313"/>
  <c r="T313"/>
  <c r="R313"/>
  <c r="P313"/>
  <c r="BI309"/>
  <c r="BH309"/>
  <c r="BG309"/>
  <c r="BF309"/>
  <c r="T309"/>
  <c r="R309"/>
  <c r="P309"/>
  <c r="BI304"/>
  <c r="BH304"/>
  <c r="BG304"/>
  <c r="BF304"/>
  <c r="T304"/>
  <c r="R304"/>
  <c r="P304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3"/>
  <c r="BH233"/>
  <c r="BG233"/>
  <c r="BF233"/>
  <c r="T233"/>
  <c r="R233"/>
  <c r="P233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T157"/>
  <c r="R158"/>
  <c r="R157" s="1"/>
  <c r="P158"/>
  <c r="P157" s="1"/>
  <c r="BI154"/>
  <c r="BH154"/>
  <c r="BG154"/>
  <c r="BF154"/>
  <c r="T154"/>
  <c r="T153"/>
  <c r="R154"/>
  <c r="R153" s="1"/>
  <c r="P154"/>
  <c r="P153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J124"/>
  <c r="F121"/>
  <c r="E119"/>
  <c r="J92"/>
  <c r="F89"/>
  <c r="E87"/>
  <c r="J21"/>
  <c r="E21"/>
  <c r="J91" s="1"/>
  <c r="J20"/>
  <c r="J18"/>
  <c r="E18"/>
  <c r="F92" s="1"/>
  <c r="J17"/>
  <c r="J15"/>
  <c r="E15"/>
  <c r="F91" s="1"/>
  <c r="J14"/>
  <c r="J12"/>
  <c r="J121" s="1"/>
  <c r="E7"/>
  <c r="E85" s="1"/>
  <c r="J37" i="4"/>
  <c r="J36"/>
  <c r="AY97" i="1" s="1"/>
  <c r="J35" i="4"/>
  <c r="AX97" i="1" s="1"/>
  <c r="BI311" i="4"/>
  <c r="BH311"/>
  <c r="BG311"/>
  <c r="BF311"/>
  <c r="T311"/>
  <c r="T310" s="1"/>
  <c r="R311"/>
  <c r="R310" s="1"/>
  <c r="P311"/>
  <c r="P310" s="1"/>
  <c r="BI307"/>
  <c r="BH307"/>
  <c r="BG307"/>
  <c r="BF307"/>
  <c r="T307"/>
  <c r="T306"/>
  <c r="R307"/>
  <c r="R306" s="1"/>
  <c r="P307"/>
  <c r="P306" s="1"/>
  <c r="BI302"/>
  <c r="BH302"/>
  <c r="BG302"/>
  <c r="BF302"/>
  <c r="T302"/>
  <c r="T301"/>
  <c r="R302"/>
  <c r="R301" s="1"/>
  <c r="P302"/>
  <c r="P301"/>
  <c r="BI298"/>
  <c r="BH298"/>
  <c r="BG298"/>
  <c r="BF298"/>
  <c r="T298"/>
  <c r="T297" s="1"/>
  <c r="R298"/>
  <c r="R297" s="1"/>
  <c r="P298"/>
  <c r="P297" s="1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3"/>
  <c r="BH243"/>
  <c r="BG243"/>
  <c r="BF243"/>
  <c r="T243"/>
  <c r="R243"/>
  <c r="P243"/>
  <c r="BI238"/>
  <c r="BH238"/>
  <c r="BG238"/>
  <c r="BF238"/>
  <c r="T238"/>
  <c r="R238"/>
  <c r="P238"/>
  <c r="BI233"/>
  <c r="BH233"/>
  <c r="BG233"/>
  <c r="BF233"/>
  <c r="T233"/>
  <c r="R233"/>
  <c r="P233"/>
  <c r="BI225"/>
  <c r="BH225"/>
  <c r="BG225"/>
  <c r="BF225"/>
  <c r="T225"/>
  <c r="R225"/>
  <c r="P225"/>
  <c r="BI220"/>
  <c r="BH220"/>
  <c r="BG220"/>
  <c r="BF220"/>
  <c r="T220"/>
  <c r="R220"/>
  <c r="P220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5"/>
  <c r="BH185"/>
  <c r="BG185"/>
  <c r="BF185"/>
  <c r="T185"/>
  <c r="R185"/>
  <c r="P185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3"/>
  <c r="BH173"/>
  <c r="BG173"/>
  <c r="BF173"/>
  <c r="T173"/>
  <c r="R173"/>
  <c r="P173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52"/>
  <c r="BH152"/>
  <c r="BG152"/>
  <c r="BF152"/>
  <c r="T152"/>
  <c r="R152"/>
  <c r="P152"/>
  <c r="BI147"/>
  <c r="BH147"/>
  <c r="BG147"/>
  <c r="BF147"/>
  <c r="T147"/>
  <c r="R147"/>
  <c r="P147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J124"/>
  <c r="F121"/>
  <c r="E119"/>
  <c r="J92"/>
  <c r="F89"/>
  <c r="E87"/>
  <c r="J21"/>
  <c r="E21"/>
  <c r="J123" s="1"/>
  <c r="J20"/>
  <c r="J18"/>
  <c r="E18"/>
  <c r="F124" s="1"/>
  <c r="J17"/>
  <c r="J15"/>
  <c r="E15"/>
  <c r="F123" s="1"/>
  <c r="J14"/>
  <c r="J12"/>
  <c r="J89" s="1"/>
  <c r="E7"/>
  <c r="E85" s="1"/>
  <c r="AY96" i="1"/>
  <c r="AX96"/>
  <c r="J37" i="2"/>
  <c r="J36"/>
  <c r="AY95" i="1" s="1"/>
  <c r="J35" i="2"/>
  <c r="AX95" i="1"/>
  <c r="BI272" i="2"/>
  <c r="BH272"/>
  <c r="BG272"/>
  <c r="BF272"/>
  <c r="T272"/>
  <c r="T271" s="1"/>
  <c r="R272"/>
  <c r="R271" s="1"/>
  <c r="P272"/>
  <c r="P271" s="1"/>
  <c r="BI268"/>
  <c r="BH268"/>
  <c r="BG268"/>
  <c r="BF268"/>
  <c r="T268"/>
  <c r="T267" s="1"/>
  <c r="R268"/>
  <c r="R267" s="1"/>
  <c r="P268"/>
  <c r="P267" s="1"/>
  <c r="BI266"/>
  <c r="BH266"/>
  <c r="BG266"/>
  <c r="BF266"/>
  <c r="T266"/>
  <c r="R266"/>
  <c r="P266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5"/>
  <c r="BH245"/>
  <c r="BG245"/>
  <c r="BF245"/>
  <c r="T245"/>
  <c r="R245"/>
  <c r="P245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1"/>
  <c r="BH191"/>
  <c r="BG191"/>
  <c r="BF191"/>
  <c r="T191"/>
  <c r="T190" s="1"/>
  <c r="R191"/>
  <c r="R190" s="1"/>
  <c r="P191"/>
  <c r="P190" s="1"/>
  <c r="BI189"/>
  <c r="BH189"/>
  <c r="BG189"/>
  <c r="BF189"/>
  <c r="T189"/>
  <c r="T188" s="1"/>
  <c r="R189"/>
  <c r="R188" s="1"/>
  <c r="P189"/>
  <c r="P188" s="1"/>
  <c r="BI187"/>
  <c r="BH187"/>
  <c r="BG187"/>
  <c r="BF187"/>
  <c r="T187"/>
  <c r="R187"/>
  <c r="P187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T159" s="1"/>
  <c r="R160"/>
  <c r="R159" s="1"/>
  <c r="P160"/>
  <c r="P159" s="1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9"/>
  <c r="BH139"/>
  <c r="BG139"/>
  <c r="BF139"/>
  <c r="T139"/>
  <c r="R139"/>
  <c r="P139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J123"/>
  <c r="F120"/>
  <c r="E118"/>
  <c r="J92"/>
  <c r="F89"/>
  <c r="E87"/>
  <c r="J21"/>
  <c r="E21"/>
  <c r="J91" s="1"/>
  <c r="J20"/>
  <c r="J18"/>
  <c r="E18"/>
  <c r="F92" s="1"/>
  <c r="J17"/>
  <c r="J15"/>
  <c r="E15"/>
  <c r="F91" s="1"/>
  <c r="J14"/>
  <c r="J12"/>
  <c r="J120" s="1"/>
  <c r="E7"/>
  <c r="E85" s="1"/>
  <c r="L90" i="1"/>
  <c r="AM90"/>
  <c r="AM89"/>
  <c r="L89"/>
  <c r="AM87"/>
  <c r="L87"/>
  <c r="L85"/>
  <c r="L84"/>
  <c r="BK451" i="5"/>
  <c r="J448"/>
  <c r="BK445"/>
  <c r="J442"/>
  <c r="BK440"/>
  <c r="BK439"/>
  <c r="J438"/>
  <c r="BK427"/>
  <c r="BK425"/>
  <c r="J423"/>
  <c r="J422"/>
  <c r="J419"/>
  <c r="J409"/>
  <c r="J406"/>
  <c r="J400"/>
  <c r="BK386"/>
  <c r="BK377"/>
  <c r="J368"/>
  <c r="J362"/>
  <c r="BK356"/>
  <c r="J353"/>
  <c r="J297"/>
  <c r="J282"/>
  <c r="BK279"/>
  <c r="BK253"/>
  <c r="J239"/>
  <c r="BK218"/>
  <c r="J206"/>
  <c r="BK194"/>
  <c r="J188"/>
  <c r="BK158"/>
  <c r="J154"/>
  <c r="BK143"/>
  <c r="J294" i="4"/>
  <c r="BK291"/>
  <c r="BK288"/>
  <c r="BK281"/>
  <c r="J278"/>
  <c r="BK262"/>
  <c r="BK252"/>
  <c r="J249"/>
  <c r="J243"/>
  <c r="J238"/>
  <c r="J233"/>
  <c r="J220"/>
  <c r="BK207"/>
  <c r="BK169"/>
  <c r="J165"/>
  <c r="J272" i="2"/>
  <c r="J268"/>
  <c r="J258"/>
  <c r="BK255"/>
  <c r="BK245"/>
  <c r="BK214"/>
  <c r="J211"/>
  <c r="J208"/>
  <c r="BK196"/>
  <c r="J189"/>
  <c r="J187"/>
  <c r="BK180"/>
  <c r="J179"/>
  <c r="BK164"/>
  <c r="J160"/>
  <c r="J153"/>
  <c r="BK147"/>
  <c r="J139"/>
  <c r="J129"/>
  <c r="J436" i="5"/>
  <c r="BK434"/>
  <c r="BK433"/>
  <c r="J431"/>
  <c r="J430"/>
  <c r="J428"/>
  <c r="BK416"/>
  <c r="BK394"/>
  <c r="BK383"/>
  <c r="J377"/>
  <c r="BK374"/>
  <c r="BK365"/>
  <c r="BK347"/>
  <c r="J340"/>
  <c r="J337"/>
  <c r="BK334"/>
  <c r="BK316"/>
  <c r="J304"/>
  <c r="BK294"/>
  <c r="J291"/>
  <c r="BK285"/>
  <c r="J285"/>
  <c r="J273"/>
  <c r="J244"/>
  <c r="J227"/>
  <c r="BK224"/>
  <c r="J221"/>
  <c r="J170"/>
  <c r="J161"/>
  <c r="BK141"/>
  <c r="J136"/>
  <c r="BK133"/>
  <c r="J307" i="4"/>
  <c r="J302"/>
  <c r="J275"/>
  <c r="J268"/>
  <c r="J265"/>
  <c r="BK220"/>
  <c r="J216"/>
  <c r="BK199"/>
  <c r="BK193"/>
  <c r="BK185"/>
  <c r="BK181"/>
  <c r="BK173"/>
  <c r="BK152"/>
  <c r="BK136"/>
  <c r="J130"/>
  <c r="BK263" i="2"/>
  <c r="BK258"/>
  <c r="J217"/>
  <c r="BK208"/>
  <c r="J202"/>
  <c r="BK189"/>
  <c r="BK187"/>
  <c r="J186"/>
  <c r="J175"/>
  <c r="BK160"/>
  <c r="J140"/>
  <c r="J454" i="5"/>
  <c r="BK307" i="4"/>
  <c r="BK298"/>
  <c r="J296"/>
  <c r="J285"/>
  <c r="BK275"/>
  <c r="J252"/>
  <c r="BK249"/>
  <c r="BK210"/>
  <c r="BK179"/>
  <c r="BK147"/>
  <c r="BK133"/>
  <c r="J263" i="2"/>
  <c r="J261"/>
  <c r="J252"/>
  <c r="J245"/>
  <c r="BK241"/>
  <c r="J238"/>
  <c r="J235"/>
  <c r="J232"/>
  <c r="BK226"/>
  <c r="J214"/>
  <c r="J205"/>
  <c r="J199"/>
  <c r="J183"/>
  <c r="BK175"/>
  <c r="BK156"/>
  <c r="J143"/>
  <c r="J451" i="5"/>
  <c r="J449"/>
  <c r="BK448"/>
  <c r="J447"/>
  <c r="BK446"/>
  <c r="J445"/>
  <c r="J444"/>
  <c r="J441"/>
  <c r="J437"/>
  <c r="J435"/>
  <c r="BK432"/>
  <c r="J429"/>
  <c r="BK424"/>
  <c r="BK419"/>
  <c r="J416"/>
  <c r="BK414"/>
  <c r="BK409"/>
  <c r="BK403"/>
  <c r="BK391"/>
  <c r="J386"/>
  <c r="J380"/>
  <c r="BK371"/>
  <c r="BK368"/>
  <c r="BK362"/>
  <c r="BK359"/>
  <c r="J350"/>
  <c r="J347"/>
  <c r="BK344"/>
  <c r="J334"/>
  <c r="BK331"/>
  <c r="BK328"/>
  <c r="BK325"/>
  <c r="J322"/>
  <c r="BK319"/>
  <c r="J309"/>
  <c r="J300"/>
  <c r="BK276"/>
  <c r="BK270"/>
  <c r="BK267"/>
  <c r="BK263"/>
  <c r="BK250"/>
  <c r="J242"/>
  <c r="BK239"/>
  <c r="BK233"/>
  <c r="J224"/>
  <c r="J209"/>
  <c r="BK200"/>
  <c r="BK191"/>
  <c r="BK185"/>
  <c r="BK179"/>
  <c r="BK167"/>
  <c r="J158"/>
  <c r="J311" i="4"/>
  <c r="BK296"/>
  <c r="J288"/>
  <c r="BK278"/>
  <c r="J271"/>
  <c r="J255"/>
  <c r="BK213"/>
  <c r="J180"/>
  <c r="J173"/>
  <c r="J166"/>
  <c r="J147"/>
  <c r="J229" i="2"/>
  <c r="J226"/>
  <c r="J223"/>
  <c r="J220"/>
  <c r="BK199"/>
  <c r="BK178"/>
  <c r="J150"/>
  <c r="J147"/>
  <c r="J132"/>
  <c r="BK129"/>
  <c r="AS94" i="1"/>
  <c r="J434" i="5"/>
  <c r="J433"/>
  <c r="BK429"/>
  <c r="J424"/>
  <c r="BK422"/>
  <c r="BK421"/>
  <c r="J420"/>
  <c r="J412"/>
  <c r="J392"/>
  <c r="BK380"/>
  <c r="J374"/>
  <c r="J356"/>
  <c r="BK340"/>
  <c r="J331"/>
  <c r="J328"/>
  <c r="J325"/>
  <c r="BK297"/>
  <c r="J288"/>
  <c r="J267"/>
  <c r="J259"/>
  <c r="BK247"/>
  <c r="BK236"/>
  <c r="J233"/>
  <c r="BK230"/>
  <c r="BK212"/>
  <c r="J203"/>
  <c r="J191"/>
  <c r="BK188"/>
  <c r="J176"/>
  <c r="BK173"/>
  <c r="BK170"/>
  <c r="BK164"/>
  <c r="J150"/>
  <c r="J147"/>
  <c r="BK454"/>
  <c r="BK436"/>
  <c r="BK430"/>
  <c r="BK423"/>
  <c r="J418"/>
  <c r="J417"/>
  <c r="J414"/>
  <c r="BK412"/>
  <c r="BK397"/>
  <c r="J391"/>
  <c r="J359"/>
  <c r="BK353"/>
  <c r="BK350"/>
  <c r="J344"/>
  <c r="BK337"/>
  <c r="BK322"/>
  <c r="J316"/>
  <c r="BK291"/>
  <c r="BK282"/>
  <c r="J263"/>
  <c r="BK227"/>
  <c r="J218"/>
  <c r="BK215"/>
  <c r="J212"/>
  <c r="BK206"/>
  <c r="BK176"/>
  <c r="J164"/>
  <c r="BK161"/>
  <c r="BK150"/>
  <c r="J141"/>
  <c r="J133"/>
  <c r="BK130"/>
  <c r="J295" i="4"/>
  <c r="J291"/>
  <c r="BK285"/>
  <c r="BK271"/>
  <c r="J262"/>
  <c r="BK238"/>
  <c r="J213"/>
  <c r="J210"/>
  <c r="J203"/>
  <c r="J196"/>
  <c r="J185"/>
  <c r="J179"/>
  <c r="J170"/>
  <c r="BK165"/>
  <c r="J139"/>
  <c r="BK130"/>
  <c r="BK268" i="2"/>
  <c r="BK266"/>
  <c r="J262"/>
  <c r="BK261"/>
  <c r="BK238"/>
  <c r="BK229"/>
  <c r="BK220"/>
  <c r="J191"/>
  <c r="BK186"/>
  <c r="J173"/>
  <c r="BK143"/>
  <c r="J135"/>
  <c r="BK444" i="5"/>
  <c r="BK442"/>
  <c r="BK441"/>
  <c r="J440"/>
  <c r="BK438"/>
  <c r="J426"/>
  <c r="J421"/>
  <c r="BK418"/>
  <c r="BK406"/>
  <c r="J394"/>
  <c r="BK392"/>
  <c r="J313"/>
  <c r="BK309"/>
  <c r="BK300"/>
  <c r="J270"/>
  <c r="J256"/>
  <c r="J253"/>
  <c r="J250"/>
  <c r="J247"/>
  <c r="BK244"/>
  <c r="BK242"/>
  <c r="BK221"/>
  <c r="BK209"/>
  <c r="BK197"/>
  <c r="J194"/>
  <c r="BK182"/>
  <c r="BK154"/>
  <c r="BK147"/>
  <c r="BK142"/>
  <c r="BK136"/>
  <c r="J130"/>
  <c r="BK311" i="4"/>
  <c r="J298"/>
  <c r="BK295"/>
  <c r="J281"/>
  <c r="BK268"/>
  <c r="BK259"/>
  <c r="BK225"/>
  <c r="J199"/>
  <c r="J193"/>
  <c r="J190"/>
  <c r="BK180"/>
  <c r="BK139"/>
  <c r="BK272" i="2"/>
  <c r="BK249"/>
  <c r="BK232"/>
  <c r="BK211"/>
  <c r="J180"/>
  <c r="J178"/>
  <c r="BK170"/>
  <c r="J167"/>
  <c r="BK140"/>
  <c r="BK132"/>
  <c r="BK449" i="5"/>
  <c r="BK447"/>
  <c r="J446"/>
  <c r="J439"/>
  <c r="BK437"/>
  <c r="BK435"/>
  <c r="J432"/>
  <c r="BK431"/>
  <c r="BK428"/>
  <c r="J427"/>
  <c r="BK426"/>
  <c r="J425"/>
  <c r="BK420"/>
  <c r="BK417"/>
  <c r="J403"/>
  <c r="BK400"/>
  <c r="J397"/>
  <c r="J383"/>
  <c r="J371"/>
  <c r="J365"/>
  <c r="J319"/>
  <c r="BK313"/>
  <c r="BK304"/>
  <c r="J294"/>
  <c r="BK288"/>
  <c r="J279"/>
  <c r="J276"/>
  <c r="BK273"/>
  <c r="BK259"/>
  <c r="BK256"/>
  <c r="J236"/>
  <c r="J230"/>
  <c r="J215"/>
  <c r="BK203"/>
  <c r="J200"/>
  <c r="J197"/>
  <c r="J185"/>
  <c r="J182"/>
  <c r="J179"/>
  <c r="J173"/>
  <c r="J167"/>
  <c r="J143"/>
  <c r="J142"/>
  <c r="BK302" i="4"/>
  <c r="BK294"/>
  <c r="BK265"/>
  <c r="J259"/>
  <c r="BK255"/>
  <c r="BK243"/>
  <c r="BK233"/>
  <c r="J225"/>
  <c r="BK216"/>
  <c r="J207"/>
  <c r="BK203"/>
  <c r="BK196"/>
  <c r="BK190"/>
  <c r="J181"/>
  <c r="BK170"/>
  <c r="J169"/>
  <c r="BK166"/>
  <c r="J152"/>
  <c r="J136"/>
  <c r="J133"/>
  <c r="J266" i="2"/>
  <c r="BK262"/>
  <c r="J255"/>
  <c r="BK252"/>
  <c r="J249"/>
  <c r="J241"/>
  <c r="BK235"/>
  <c r="BK223"/>
  <c r="BK217"/>
  <c r="BK205"/>
  <c r="BK202"/>
  <c r="J196"/>
  <c r="BK191"/>
  <c r="BK183"/>
  <c r="BK179"/>
  <c r="BK173"/>
  <c r="J170"/>
  <c r="BK167"/>
  <c r="J164"/>
  <c r="J156"/>
  <c r="BK153"/>
  <c r="BK150"/>
  <c r="BK139"/>
  <c r="BK135"/>
  <c r="T305" i="4" l="1"/>
  <c r="R305"/>
  <c r="P305"/>
  <c r="BK128" i="2"/>
  <c r="J128" s="1"/>
  <c r="J98" s="1"/>
  <c r="T195"/>
  <c r="T194" s="1"/>
  <c r="P243" i="5"/>
  <c r="BK393"/>
  <c r="J393" s="1"/>
  <c r="J104" s="1"/>
  <c r="T450"/>
  <c r="R128" i="2"/>
  <c r="T163"/>
  <c r="BK129" i="4"/>
  <c r="R206"/>
  <c r="R219"/>
  <c r="T248"/>
  <c r="P258"/>
  <c r="R258"/>
  <c r="T393" i="5"/>
  <c r="R450"/>
  <c r="T128" i="2"/>
  <c r="T127" s="1"/>
  <c r="T126" s="1"/>
  <c r="P163"/>
  <c r="T129" i="5"/>
  <c r="T128" s="1"/>
  <c r="T243"/>
  <c r="P393"/>
  <c r="BK450"/>
  <c r="J450" s="1"/>
  <c r="J107" s="1"/>
  <c r="T160"/>
  <c r="T413"/>
  <c r="P450"/>
  <c r="R163" i="2"/>
  <c r="R129" i="4"/>
  <c r="T206"/>
  <c r="T219"/>
  <c r="R248"/>
  <c r="P413" i="5"/>
  <c r="BK443"/>
  <c r="J443" s="1"/>
  <c r="J106" s="1"/>
  <c r="R195" i="2"/>
  <c r="R194" s="1"/>
  <c r="P129" i="4"/>
  <c r="P206"/>
  <c r="P219"/>
  <c r="BK258"/>
  <c r="J258" s="1"/>
  <c r="J102" s="1"/>
  <c r="BK129" i="5"/>
  <c r="R129"/>
  <c r="R128" s="1"/>
  <c r="P160"/>
  <c r="R243"/>
  <c r="R393"/>
  <c r="P443"/>
  <c r="BK163" i="2"/>
  <c r="J163" s="1"/>
  <c r="J100" s="1"/>
  <c r="P195"/>
  <c r="P194" s="1"/>
  <c r="T129" i="4"/>
  <c r="BK206"/>
  <c r="J206" s="1"/>
  <c r="J99" s="1"/>
  <c r="BK219"/>
  <c r="J219"/>
  <c r="J100" s="1"/>
  <c r="BK248"/>
  <c r="J248" s="1"/>
  <c r="J101" s="1"/>
  <c r="P248"/>
  <c r="T258"/>
  <c r="P129" i="5"/>
  <c r="P128" s="1"/>
  <c r="BK160"/>
  <c r="J160" s="1"/>
  <c r="J102" s="1"/>
  <c r="R160"/>
  <c r="BK413"/>
  <c r="J413" s="1"/>
  <c r="J105" s="1"/>
  <c r="T443"/>
  <c r="P128" i="2"/>
  <c r="P127" s="1"/>
  <c r="P126" s="1"/>
  <c r="AU95" i="1" s="1"/>
  <c r="BK195" i="2"/>
  <c r="J195" s="1"/>
  <c r="J104" s="1"/>
  <c r="BK243" i="5"/>
  <c r="J243" s="1"/>
  <c r="J103" s="1"/>
  <c r="R413"/>
  <c r="R443"/>
  <c r="J89" i="2"/>
  <c r="E116"/>
  <c r="F123"/>
  <c r="BE129"/>
  <c r="BE132"/>
  <c r="BE140"/>
  <c r="BE143"/>
  <c r="BE147"/>
  <c r="BE160"/>
  <c r="BE178"/>
  <c r="BE189"/>
  <c r="BE211"/>
  <c r="BE229"/>
  <c r="BE232"/>
  <c r="BE238"/>
  <c r="BE258"/>
  <c r="BE261"/>
  <c r="F91" i="4"/>
  <c r="E117"/>
  <c r="BE165"/>
  <c r="BE278"/>
  <c r="BE281"/>
  <c r="BE285"/>
  <c r="BE288"/>
  <c r="BE291"/>
  <c r="BE311"/>
  <c r="J89" i="5"/>
  <c r="E117"/>
  <c r="F124"/>
  <c r="BE133"/>
  <c r="BE141"/>
  <c r="BE209"/>
  <c r="BE221"/>
  <c r="BE247"/>
  <c r="BE253"/>
  <c r="BE270"/>
  <c r="BE297"/>
  <c r="BE300"/>
  <c r="BE322"/>
  <c r="BE325"/>
  <c r="BE344"/>
  <c r="BE347"/>
  <c r="BE359"/>
  <c r="BE362"/>
  <c r="BE391"/>
  <c r="BE430"/>
  <c r="BE442"/>
  <c r="BE446"/>
  <c r="BE448"/>
  <c r="BK153"/>
  <c r="J153" s="1"/>
  <c r="J99" s="1"/>
  <c r="BK157"/>
  <c r="J157" s="1"/>
  <c r="J100" s="1"/>
  <c r="F122" i="2"/>
  <c r="BE139"/>
  <c r="BE183"/>
  <c r="BE187"/>
  <c r="BE245"/>
  <c r="BE255"/>
  <c r="BE263"/>
  <c r="BE266"/>
  <c r="BE268"/>
  <c r="BK267"/>
  <c r="J267" s="1"/>
  <c r="J105" s="1"/>
  <c r="BE169" i="4"/>
  <c r="BE170"/>
  <c r="BE179"/>
  <c r="BE252"/>
  <c r="BE255"/>
  <c r="BE265"/>
  <c r="BE302"/>
  <c r="BK306"/>
  <c r="BK305" s="1"/>
  <c r="J305" s="1"/>
  <c r="J105" s="1"/>
  <c r="BK310"/>
  <c r="J310"/>
  <c r="J107" s="1"/>
  <c r="F123" i="5"/>
  <c r="BE150"/>
  <c r="BE179"/>
  <c r="BE191"/>
  <c r="BE203"/>
  <c r="BE206"/>
  <c r="BE233"/>
  <c r="BE291"/>
  <c r="BE294"/>
  <c r="BE331"/>
  <c r="BE419"/>
  <c r="BE425"/>
  <c r="BE437"/>
  <c r="BE439"/>
  <c r="BE179" i="2"/>
  <c r="BE180"/>
  <c r="BE208"/>
  <c r="BK188"/>
  <c r="J188" s="1"/>
  <c r="J101" s="1"/>
  <c r="F92" i="4"/>
  <c r="BE133"/>
  <c r="BE193"/>
  <c r="BE199"/>
  <c r="BE296"/>
  <c r="J123" i="5"/>
  <c r="BE147"/>
  <c r="BE154"/>
  <c r="BE197"/>
  <c r="BE200"/>
  <c r="BE236"/>
  <c r="BE239"/>
  <c r="BE242"/>
  <c r="BE244"/>
  <c r="BE304"/>
  <c r="BE328"/>
  <c r="BE365"/>
  <c r="BE374"/>
  <c r="BE403"/>
  <c r="BE406"/>
  <c r="BE409"/>
  <c r="BE420"/>
  <c r="BE422"/>
  <c r="BE427"/>
  <c r="BE428"/>
  <c r="BE429"/>
  <c r="BE434"/>
  <c r="BE182"/>
  <c r="BE185"/>
  <c r="BE215"/>
  <c r="BE218"/>
  <c r="BE227"/>
  <c r="BE263"/>
  <c r="BE282"/>
  <c r="BE313"/>
  <c r="BE316"/>
  <c r="BE334"/>
  <c r="BE337"/>
  <c r="BE350"/>
  <c r="BE353"/>
  <c r="BE371"/>
  <c r="BE377"/>
  <c r="BE400"/>
  <c r="BE432"/>
  <c r="BE173" i="2"/>
  <c r="BE175"/>
  <c r="BE214"/>
  <c r="BE217"/>
  <c r="BK159"/>
  <c r="J159" s="1"/>
  <c r="J99" s="1"/>
  <c r="BK190"/>
  <c r="J190" s="1"/>
  <c r="J102" s="1"/>
  <c r="J121" i="4"/>
  <c r="BE136"/>
  <c r="BE139"/>
  <c r="BE185"/>
  <c r="BE190"/>
  <c r="BE207"/>
  <c r="BE210"/>
  <c r="BE249"/>
  <c r="BE275"/>
  <c r="BK297"/>
  <c r="J297" s="1"/>
  <c r="J103" s="1"/>
  <c r="BE161" i="5"/>
  <c r="BE164"/>
  <c r="BE176"/>
  <c r="BE188"/>
  <c r="BE194"/>
  <c r="BE224"/>
  <c r="BE230"/>
  <c r="BE256"/>
  <c r="BE259"/>
  <c r="BE273"/>
  <c r="BE279"/>
  <c r="BE285"/>
  <c r="BE356"/>
  <c r="BE392"/>
  <c r="BE417"/>
  <c r="BE418"/>
  <c r="BE421"/>
  <c r="BE423"/>
  <c r="BE426"/>
  <c r="BE433"/>
  <c r="BE438"/>
  <c r="BE441"/>
  <c r="BE445"/>
  <c r="BE449"/>
  <c r="BE451"/>
  <c r="BE454"/>
  <c r="BE164" i="2"/>
  <c r="BE167"/>
  <c r="BE170"/>
  <c r="BE249"/>
  <c r="BE262"/>
  <c r="BE272"/>
  <c r="BE130" i="4"/>
  <c r="BE166"/>
  <c r="BE173"/>
  <c r="BE181"/>
  <c r="BE220"/>
  <c r="BE225"/>
  <c r="BE233"/>
  <c r="BE238"/>
  <c r="BE243"/>
  <c r="BE268"/>
  <c r="BE271"/>
  <c r="BE294"/>
  <c r="BE295"/>
  <c r="J122" i="2"/>
  <c r="BE150"/>
  <c r="BE153"/>
  <c r="BE156"/>
  <c r="BE196"/>
  <c r="BE220"/>
  <c r="BE223"/>
  <c r="BE226"/>
  <c r="BK271"/>
  <c r="J271" s="1"/>
  <c r="J106" s="1"/>
  <c r="J91" i="4"/>
  <c r="BE147"/>
  <c r="BE180"/>
  <c r="BE196"/>
  <c r="BE213"/>
  <c r="BE259"/>
  <c r="BE262"/>
  <c r="BK301"/>
  <c r="J301" s="1"/>
  <c r="J104" s="1"/>
  <c r="BE130" i="5"/>
  <c r="BE142"/>
  <c r="BE143"/>
  <c r="BE158"/>
  <c r="BE212"/>
  <c r="BE267"/>
  <c r="BE288"/>
  <c r="BE309"/>
  <c r="BE368"/>
  <c r="BE386"/>
  <c r="BE412"/>
  <c r="BE431"/>
  <c r="BE435"/>
  <c r="BE135" i="2"/>
  <c r="BE186"/>
  <c r="BE191"/>
  <c r="BE199"/>
  <c r="BE202"/>
  <c r="BE205"/>
  <c r="BE235"/>
  <c r="BE241"/>
  <c r="BE252"/>
  <c r="BE152" i="4"/>
  <c r="BE203"/>
  <c r="BE216"/>
  <c r="BE298"/>
  <c r="BE307"/>
  <c r="BE136" i="5"/>
  <c r="BE167"/>
  <c r="BE170"/>
  <c r="BE173"/>
  <c r="BE250"/>
  <c r="BE276"/>
  <c r="BE319"/>
  <c r="BE340"/>
  <c r="BE380"/>
  <c r="BE383"/>
  <c r="BE394"/>
  <c r="BE397"/>
  <c r="BE414"/>
  <c r="BE416"/>
  <c r="BE424"/>
  <c r="BE436"/>
  <c r="BE440"/>
  <c r="BE444"/>
  <c r="BE447"/>
  <c r="BB96" i="1"/>
  <c r="J34" i="4"/>
  <c r="AW97" i="1" s="1"/>
  <c r="BD96"/>
  <c r="F37" i="5"/>
  <c r="BD98" i="1" s="1"/>
  <c r="F35" i="4"/>
  <c r="BB97" i="1" s="1"/>
  <c r="BA96"/>
  <c r="J34" i="5"/>
  <c r="AW98" i="1" s="1"/>
  <c r="J34" i="2"/>
  <c r="AW95" i="1" s="1"/>
  <c r="F36" i="4"/>
  <c r="BC97" i="1" s="1"/>
  <c r="F35" i="2"/>
  <c r="BB95" i="1" s="1"/>
  <c r="F37" i="4"/>
  <c r="BD97" i="1" s="1"/>
  <c r="F34" i="2"/>
  <c r="BA95" i="1" s="1"/>
  <c r="BC96"/>
  <c r="AW96"/>
  <c r="F36" i="2"/>
  <c r="BC95" i="1" s="1"/>
  <c r="F34" i="4"/>
  <c r="BA97" i="1" s="1"/>
  <c r="F34" i="5"/>
  <c r="BA98" i="1" s="1"/>
  <c r="F37" i="2"/>
  <c r="BD95" i="1" s="1"/>
  <c r="F35" i="5"/>
  <c r="BB98" i="1" s="1"/>
  <c r="F36" i="5"/>
  <c r="BC98" i="1" s="1"/>
  <c r="R128" i="4" l="1"/>
  <c r="R127" s="1"/>
  <c r="P159" i="5"/>
  <c r="P127"/>
  <c r="AU98" i="1" s="1"/>
  <c r="P128" i="4"/>
  <c r="P127" s="1"/>
  <c r="AU97" i="1" s="1"/>
  <c r="T159" i="5"/>
  <c r="R159"/>
  <c r="R127" s="1"/>
  <c r="T128" i="4"/>
  <c r="T127" s="1"/>
  <c r="BK128" i="5"/>
  <c r="T127"/>
  <c r="BK128" i="4"/>
  <c r="J128" s="1"/>
  <c r="J97" s="1"/>
  <c r="AU96" i="1"/>
  <c r="R127" i="2"/>
  <c r="R126" s="1"/>
  <c r="BK159" i="5"/>
  <c r="J159" s="1"/>
  <c r="J101" s="1"/>
  <c r="J129" i="4"/>
  <c r="J98" s="1"/>
  <c r="J306"/>
  <c r="J106" s="1"/>
  <c r="BK194" i="2"/>
  <c r="J194" s="1"/>
  <c r="J103" s="1"/>
  <c r="BK127"/>
  <c r="J127" s="1"/>
  <c r="J97" s="1"/>
  <c r="J129" i="5"/>
  <c r="J98" s="1"/>
  <c r="BD94" i="1"/>
  <c r="W33" s="1"/>
  <c r="BC94"/>
  <c r="W32" s="1"/>
  <c r="J33" i="2"/>
  <c r="AV95" i="1" s="1"/>
  <c r="AT95" s="1"/>
  <c r="AZ96"/>
  <c r="F33" i="2"/>
  <c r="AZ95" i="1" s="1"/>
  <c r="J33" i="4"/>
  <c r="AV97" i="1" s="1"/>
  <c r="AT97" s="1"/>
  <c r="F33" i="5"/>
  <c r="AZ98" i="1" s="1"/>
  <c r="F33" i="4"/>
  <c r="AZ97" i="1" s="1"/>
  <c r="BB94"/>
  <c r="AX94" s="1"/>
  <c r="AV96"/>
  <c r="AT96" s="1"/>
  <c r="J33" i="5"/>
  <c r="AV98" i="1" s="1"/>
  <c r="AT98" s="1"/>
  <c r="BA94"/>
  <c r="W30" s="1"/>
  <c r="BK127" i="5" l="1"/>
  <c r="J127" s="1"/>
  <c r="J96" s="1"/>
  <c r="J128"/>
  <c r="J97"/>
  <c r="BK126" i="2"/>
  <c r="J126" s="1"/>
  <c r="J96" s="1"/>
  <c r="BK127" i="4"/>
  <c r="J127" s="1"/>
  <c r="J30" s="1"/>
  <c r="AG96" i="1" s="1"/>
  <c r="AN96" s="1"/>
  <c r="AU94"/>
  <c r="AZ94"/>
  <c r="W29" s="1"/>
  <c r="W31"/>
  <c r="AY94"/>
  <c r="AW94"/>
  <c r="AK30" s="1"/>
  <c r="J96" i="4" l="1"/>
  <c r="J39"/>
  <c r="J30" i="5"/>
  <c r="AG97" i="1" s="1"/>
  <c r="AN97" s="1"/>
  <c r="AV94"/>
  <c r="AK29" s="1"/>
  <c r="J30" i="2"/>
  <c r="AG95" i="1" s="1"/>
  <c r="AN95" s="1"/>
  <c r="J39" i="2" l="1"/>
  <c r="J39" i="5"/>
  <c r="AG94" i="1"/>
  <c r="AK26" s="1"/>
  <c r="AK35" s="1"/>
  <c r="AT94"/>
</calcChain>
</file>

<file path=xl/sharedStrings.xml><?xml version="1.0" encoding="utf-8"?>
<sst xmlns="http://schemas.openxmlformats.org/spreadsheetml/2006/main" count="7555" uniqueCount="1147">
  <si>
    <t>Export Komplet</t>
  </si>
  <si>
    <t/>
  </si>
  <si>
    <t>2.0</t>
  </si>
  <si>
    <t>False</t>
  </si>
  <si>
    <t>{dabaa6ce-39f0-49ad-a736-66729f500a3e}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</si>
  <si>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</si>
  <si>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</si>
  <si>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</si>
  <si>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</si>
  <si>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</si>
  <si>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</si>
  <si>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</si>
  <si>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</si>
  <si>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</si>
  <si>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NEPASICE_ELMONTIA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</si>
  <si>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</si>
  <si>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</si>
  <si>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REVITALIZACE AREÁLU fy. ELMONTIA a.s.</t>
  </si>
  <si>
    <t>0,1</t>
  </si>
  <si>
    <t>KSO:</t>
  </si>
  <si>
    <t>CC-CZ:</t>
  </si>
  <si>
    <t>1</t>
  </si>
  <si>
    <t>Místo:</t>
  </si>
  <si>
    <t>kat. úz. Nepasice</t>
  </si>
  <si>
    <t>Datum:</t>
  </si>
  <si>
    <t>21. 7. 2020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</si>
  <si>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</si>
  <si>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</si>
  <si>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</si>
  <si>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</si>
  <si>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</si>
  <si>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</si>
  <si>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</si>
  <si>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</si>
  <si>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</si>
  <si>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</si>
  <si>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</si>
  <si>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Ing. Karel Dovrtěl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</si>
  <si>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</si>
  <si>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</si>
  <si>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</si>
  <si>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</si>
  <si>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</si>
  <si>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</si>
  <si>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</si>
  <si>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</si>
  <si>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</si>
  <si>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</si>
  <si>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</si>
  <si>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</si>
  <si>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</si>
  <si>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</si>
  <si>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</si>
  <si>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</si>
  <si>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</si>
  <si>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</si>
  <si>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</si>
  <si>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</si>
  <si>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</si>
  <si>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</si>
  <si>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</si>
  <si>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</si>
  <si>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</si>
  <si>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</si>
  <si>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</si>
  <si>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</si>
  <si>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</si>
  <si>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</si>
  <si>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</si>
  <si>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</si>
  <si>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</si>
  <si>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</si>
  <si>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</si>
  <si>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</si>
  <si>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</si>
  <si>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</si>
  <si>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</si>
  <si>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</si>
  <si>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</si>
  <si>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</si>
  <si>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</si>
  <si>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</si>
  <si>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</si>
  <si>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</si>
  <si>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PL_ZSPD-072020</t>
  </si>
  <si>
    <t>D.1.4 - PLYNOVÁ ZAŘÍZENÍ</t>
  </si>
  <si>
    <t>STA</t>
  </si>
  <si>
    <t>{032f74ab-9d4d-48a3-ade0-3644e90b7efb}</t>
  </si>
  <si>
    <t>2</t>
  </si>
  <si>
    <t>{000871ff-e518-49ff-8b6c-f68406fae560}</t>
  </si>
  <si>
    <t>VK_ZSPD-072020</t>
  </si>
  <si>
    <t>D.1.4 - VENKOVNÍ VODOVOD A KANALIZACE</t>
  </si>
  <si>
    <t>{987e5d90-b9de-4497-8205-fbb830d6166f}</t>
  </si>
  <si>
    <t>ZTI_ZDPS-072020</t>
  </si>
  <si>
    <t>D.1.4 - ZDRAVOTNĚ TECHNICKÉ INSTALACE</t>
  </si>
  <si>
    <t>{e707edfb-c6f1-44d5-87bd-a8e36af521f4}</t>
  </si>
  <si>
    <t>KRYCÍ LIST SOUPISU PRACÍ</t>
  </si>
  <si>
    <t>Objekt:</t>
  </si>
  <si>
    <t>PL_ZSPD-072020 - D.1.4 - PLYNOVÁ ZAŘÍZENÍ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</si>
  <si>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</si>
  <si>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</si>
  <si>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</si>
  <si>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</si>
  <si>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</si>
  <si>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</si>
  <si>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</si>
  <si>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</si>
  <si>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</si>
  <si>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9 - Ostatní konstrukce a práce-bourání</t>
  </si>
  <si>
    <t xml:space="preserve">    99 - Přesun hmot</t>
  </si>
  <si>
    <t>PSV - Práce a dodávky PSV</t>
  </si>
  <si>
    <t xml:space="preserve">    723 - Zdravotechnika - vnitřní plynovod</t>
  </si>
  <si>
    <t xml:space="preserve">    727 - Zdravotechnika - požární ochrana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</si>
  <si>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</si>
  <si>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</si>
  <si>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</si>
  <si>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</si>
  <si>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</si>
  <si>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</si>
  <si>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</si>
  <si>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</si>
  <si>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</si>
  <si>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</si>
  <si>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</si>
  <si>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</si>
  <si>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</si>
  <si>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</si>
  <si>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</si>
  <si>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</si>
  <si>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</si>
  <si>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</si>
  <si>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</si>
  <si>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132251102</t>
  </si>
  <si>
    <t>Hloubení rýh nezapažených  š do 800 mm v hornině třídy těžitelnosti I, skupiny 3 objem do 50 m3 strojně</t>
  </si>
  <si>
    <t>m3</t>
  </si>
  <si>
    <t>4</t>
  </si>
  <si>
    <t>-1675916825</t>
  </si>
  <si>
    <t>VV</t>
  </si>
  <si>
    <t>(36*0,8*1,1) "plynovod</t>
  </si>
  <si>
    <t>Součet</t>
  </si>
  <si>
    <t>161101101</t>
  </si>
  <si>
    <t>Svislé přemístění výkopku z horniny tř. 1 až 4 hl výkopu do 2,5 m</t>
  </si>
  <si>
    <t>-3356221</t>
  </si>
  <si>
    <t>31,680 "plynovod</t>
  </si>
  <si>
    <t>3</t>
  </si>
  <si>
    <t>162601102</t>
  </si>
  <si>
    <t>Vodorovné přemístění do 5000 m výkopku/sypaniny z horniny tř. 1 až 4</t>
  </si>
  <si>
    <t>2070147135</t>
  </si>
  <si>
    <t>2,88 "lože</t>
  </si>
  <si>
    <t>11,232 "obsypy</t>
  </si>
  <si>
    <t>171201201</t>
  </si>
  <si>
    <t>Uložení sypaniny na skládky</t>
  </si>
  <si>
    <t>-1754222192</t>
  </si>
  <si>
    <t>5</t>
  </si>
  <si>
    <t>171201211</t>
  </si>
  <si>
    <t>Poplatek za uložení odpadu ze sypaniny na skládce (skládkovné)</t>
  </si>
  <si>
    <t>t</t>
  </si>
  <si>
    <t>938619617</t>
  </si>
  <si>
    <t>1,8*14,112</t>
  </si>
  <si>
    <t>6</t>
  </si>
  <si>
    <t>174101101</t>
  </si>
  <si>
    <t>Zásyp jam, šachet rýh nebo kolem objektů sypaninou se zhutněním</t>
  </si>
  <si>
    <t>2056903836</t>
  </si>
  <si>
    <t>31,680 "výkopky</t>
  </si>
  <si>
    <t>-14,112 "vodorovný přesun</t>
  </si>
  <si>
    <t>7</t>
  </si>
  <si>
    <t>175101101</t>
  </si>
  <si>
    <t>Obsypání potrubí bez prohození sypaniny z hornin tř. 1 až 4 uloženým do 3 m od kraje výkopu</t>
  </si>
  <si>
    <t>-414063032</t>
  </si>
  <si>
    <t>(36*0,8*0,39) "plynovod</t>
  </si>
  <si>
    <t>8</t>
  </si>
  <si>
    <t>M</t>
  </si>
  <si>
    <t>583313400</t>
  </si>
  <si>
    <t>kamenivo těžené drobné frakce 0-4 pr.</t>
  </si>
  <si>
    <t>-1383716574</t>
  </si>
  <si>
    <t>1,89*11,232</t>
  </si>
  <si>
    <t>9</t>
  </si>
  <si>
    <t>583/01</t>
  </si>
  <si>
    <t>vyhledávací vodič CYKY 4mm</t>
  </si>
  <si>
    <t>m</t>
  </si>
  <si>
    <t>-993763052</t>
  </si>
  <si>
    <t>1,25*36 "plynovod</t>
  </si>
  <si>
    <t>583/02</t>
  </si>
  <si>
    <t>ochranná folie</t>
  </si>
  <si>
    <t>-2084477746</t>
  </si>
  <si>
    <t>1,1*36 "plynovod</t>
  </si>
  <si>
    <t>Vodorovné konstrukce</t>
  </si>
  <si>
    <t>11</t>
  </si>
  <si>
    <t>451572111</t>
  </si>
  <si>
    <t>Lože pod potrubí otevřený výkop z kameniva drobného těženého</t>
  </si>
  <si>
    <t>-1632466706</t>
  </si>
  <si>
    <t>(36*0,8*0,1) "plynovod</t>
  </si>
  <si>
    <t>Trubní vedení</t>
  </si>
  <si>
    <t>12</t>
  </si>
  <si>
    <t>871241121</t>
  </si>
  <si>
    <t>Montáž potrubí z trubek z tlakového polyetylénu otevřený výkop svařovaných vnější průměr 90 mm</t>
  </si>
  <si>
    <t>-975696786</t>
  </si>
  <si>
    <t>36 "plynovod</t>
  </si>
  <si>
    <t>13</t>
  </si>
  <si>
    <t>286139420</t>
  </si>
  <si>
    <t>potrubí plynovodní ROBUST PIPE z PE 100+, SDR 17, 90 x 5,4 mm</t>
  </si>
  <si>
    <t>135858866</t>
  </si>
  <si>
    <t>1,015*36 "plynovod</t>
  </si>
  <si>
    <t>14</t>
  </si>
  <si>
    <t>286139660</t>
  </si>
  <si>
    <t>trubka ochranná pro plyn PEHD 110 x 4,2 mm</t>
  </si>
  <si>
    <t>1142004582</t>
  </si>
  <si>
    <t>1,015*5 "ochranná trubka</t>
  </si>
  <si>
    <t>723261929</t>
  </si>
  <si>
    <t>Přechodka lPE/ocel D 90/80 mm (dodávka a montáž)</t>
  </si>
  <si>
    <t>soubor</t>
  </si>
  <si>
    <t>16</t>
  </si>
  <si>
    <t>1840366402</t>
  </si>
  <si>
    <t>1 "plynovod</t>
  </si>
  <si>
    <t>877241121</t>
  </si>
  <si>
    <t>Montáž elektrotvarovek na potrubí z trubek z tlakového PE otevřený výkop vnější průměr 90 mm</t>
  </si>
  <si>
    <t>kus</t>
  </si>
  <si>
    <t>-1280473788</t>
  </si>
  <si>
    <t>3+2 "plynovod</t>
  </si>
  <si>
    <t>17</t>
  </si>
  <si>
    <t>286149360</t>
  </si>
  <si>
    <t>elektrokoleno 90°, PE 100, PN 16, d 90</t>
  </si>
  <si>
    <t>890495916</t>
  </si>
  <si>
    <t>18</t>
  </si>
  <si>
    <t>28614948</t>
  </si>
  <si>
    <t>elektrokoleno 45° PE 100 PN16 D 90mm</t>
  </si>
  <si>
    <t>-1576710771</t>
  </si>
  <si>
    <t>19</t>
  </si>
  <si>
    <t>R-8200101</t>
  </si>
  <si>
    <t>Napojení na stávající potrubí STL plynovodu</t>
  </si>
  <si>
    <t>-1563650740</t>
  </si>
  <si>
    <t>20</t>
  </si>
  <si>
    <t>892000012</t>
  </si>
  <si>
    <t>Zaměření trasy potrubí</t>
  </si>
  <si>
    <t>-1661537563</t>
  </si>
  <si>
    <t>R-8902251</t>
  </si>
  <si>
    <t>Uvedení rozvodu do provozu</t>
  </si>
  <si>
    <t>h</t>
  </si>
  <si>
    <t>1538505586</t>
  </si>
  <si>
    <t>22</t>
  </si>
  <si>
    <t>R-890226</t>
  </si>
  <si>
    <t>Tlaková zkouška plynovodního potrubí do DN 80, včetně revize a revizní knihy</t>
  </si>
  <si>
    <t>-1674521351</t>
  </si>
  <si>
    <t>Ostatní konstrukce a práce-bourání</t>
  </si>
  <si>
    <t>23</t>
  </si>
  <si>
    <t>970900100</t>
  </si>
  <si>
    <t>Stavební výpomoce, pomocné zednické práce, vrtání ptostupů, drážky, montážní práce a další nespecifikované práce</t>
  </si>
  <si>
    <t>hod</t>
  </si>
  <si>
    <t>2035285784</t>
  </si>
  <si>
    <t>99</t>
  </si>
  <si>
    <t>Přesun hmot</t>
  </si>
  <si>
    <t>24</t>
  </si>
  <si>
    <t>998276101</t>
  </si>
  <si>
    <t>Přesun hmot pro trubní vedení z trub z plastických hmot otevřený výkop</t>
  </si>
  <si>
    <t>1209158110</t>
  </si>
  <si>
    <t>0,096 "přesun hmot</t>
  </si>
  <si>
    <t>PSV</t>
  </si>
  <si>
    <t>Práce a dodávky PSV</t>
  </si>
  <si>
    <t>723</t>
  </si>
  <si>
    <t>Zdravotechnika - vnitřní plynovod</t>
  </si>
  <si>
    <t>25</t>
  </si>
  <si>
    <t>723111202</t>
  </si>
  <si>
    <t>Potrubí ocelové závitové černé bezešvé svařované běžné DN 15</t>
  </si>
  <si>
    <t>-809453461</t>
  </si>
  <si>
    <t>8*1 "plynovod domovní odvzdušnění</t>
  </si>
  <si>
    <t>26</t>
  </si>
  <si>
    <t>723111204</t>
  </si>
  <si>
    <t>Potrubí ocelové závitové černé bezešvé svařované běžné DN 25</t>
  </si>
  <si>
    <t>2046548321</t>
  </si>
  <si>
    <t>8*1 "plynovod domovní napojení spotřebiče</t>
  </si>
  <si>
    <t>27</t>
  </si>
  <si>
    <t>723111205</t>
  </si>
  <si>
    <t>Potrubí ocelové závitové černé bezešvé svařované běžné DN 32</t>
  </si>
  <si>
    <t>538687306</t>
  </si>
  <si>
    <t>107 "plynovod domovní</t>
  </si>
  <si>
    <t>28</t>
  </si>
  <si>
    <t>723111206</t>
  </si>
  <si>
    <t>Potrubí ocelové závitové černé bezešvé svařované běžné DN 40</t>
  </si>
  <si>
    <t>728946658</t>
  </si>
  <si>
    <t>42 "plynovod domovní</t>
  </si>
  <si>
    <t>29</t>
  </si>
  <si>
    <t>723150312</t>
  </si>
  <si>
    <t>Potrubí ocelové hladké černé bezešvé spojované svařováním tvářené za tepla D 57x3,2 mm</t>
  </si>
  <si>
    <t>326983739</t>
  </si>
  <si>
    <t>65 "plynovod domovní</t>
  </si>
  <si>
    <t>30</t>
  </si>
  <si>
    <t>723150314</t>
  </si>
  <si>
    <t>Potrubí ocelové hladké černé bezešvé spojované svařováním tvářené za tepla D 89x3,6 mm</t>
  </si>
  <si>
    <t>1613577941</t>
  </si>
  <si>
    <t>10 "plynovod domovní</t>
  </si>
  <si>
    <t>31</t>
  </si>
  <si>
    <t>723150368</t>
  </si>
  <si>
    <t>Chránička D 76x3,2 mm</t>
  </si>
  <si>
    <t>1372514190</t>
  </si>
  <si>
    <t>4 "chráničky</t>
  </si>
  <si>
    <t>32</t>
  </si>
  <si>
    <t>723150371</t>
  </si>
  <si>
    <t>Chránička D 108x4 mm</t>
  </si>
  <si>
    <t>-1029351973</t>
  </si>
  <si>
    <t>1 "chráničky</t>
  </si>
  <si>
    <t>33</t>
  </si>
  <si>
    <t>723111200</t>
  </si>
  <si>
    <t>Fitinky svařované</t>
  </si>
  <si>
    <t>1249585200</t>
  </si>
  <si>
    <t>1 "fitinky</t>
  </si>
  <si>
    <t>34</t>
  </si>
  <si>
    <t>723111215</t>
  </si>
  <si>
    <t>Materiál a ocelové konstrukce pro uložení potrubí</t>
  </si>
  <si>
    <t>ks</t>
  </si>
  <si>
    <t>-2095251668</t>
  </si>
  <si>
    <t>(107+42+69+10)/3 "vedení pod stropem</t>
  </si>
  <si>
    <t>35</t>
  </si>
  <si>
    <t>723190253</t>
  </si>
  <si>
    <t>Výpustky plynovodní vedení a upevnění DN 25</t>
  </si>
  <si>
    <t>1654108233</t>
  </si>
  <si>
    <t>7+1 "napojení spotřebiče</t>
  </si>
  <si>
    <t>36</t>
  </si>
  <si>
    <t>723190121</t>
  </si>
  <si>
    <t>Přípojka plynovodní nerezová hadice G1 F x G1 M délky od 20 do 40 cm spojovaná na závit</t>
  </si>
  <si>
    <t>2075989344</t>
  </si>
  <si>
    <t>37</t>
  </si>
  <si>
    <t>723221304</t>
  </si>
  <si>
    <t>Ventil vzorkovací přímý G 1/2 PN 4 s vnitřním závitem a montáží</t>
  </si>
  <si>
    <t>-167531638</t>
  </si>
  <si>
    <t>7+1 "napojení kotle</t>
  </si>
  <si>
    <t>38</t>
  </si>
  <si>
    <t>723230102</t>
  </si>
  <si>
    <t>Kulový uzávěr přímý PN 5 G 1/2 FF s protipožární armaturou a 2x vnitřním závitem</t>
  </si>
  <si>
    <t>1088346225</t>
  </si>
  <si>
    <t>39</t>
  </si>
  <si>
    <t>723230104</t>
  </si>
  <si>
    <t>Kulový uzávěr přímý PN 5 G 1 FF s protipožární armaturou a 2x vnitřním závitem</t>
  </si>
  <si>
    <t>399516915</t>
  </si>
  <si>
    <t>40</t>
  </si>
  <si>
    <t>723213212</t>
  </si>
  <si>
    <t>Kohout přírubový kulový uzavírací DN 50 PN 16 do 200°C těleso uhlíková ocel</t>
  </si>
  <si>
    <t>598544666</t>
  </si>
  <si>
    <t>3 "uzávěr odbočka</t>
  </si>
  <si>
    <t>1 "HUP</t>
  </si>
  <si>
    <t>41</t>
  </si>
  <si>
    <t>723213214</t>
  </si>
  <si>
    <t>Kohout přírubový kulový uzavírací DN 80 PN 16 do 200°C těleso uhlíková ocel</t>
  </si>
  <si>
    <t>-1100377840</t>
  </si>
  <si>
    <t>1 "HUO</t>
  </si>
  <si>
    <t>42</t>
  </si>
  <si>
    <t>734421101</t>
  </si>
  <si>
    <t>Tlakoměr s pevným stonkem a zpětnou klapkou tlak 0-16 bar průměr 50 mm spodní připojení</t>
  </si>
  <si>
    <t>-1787697048</t>
  </si>
  <si>
    <t>43</t>
  </si>
  <si>
    <t>723160204</t>
  </si>
  <si>
    <t>Přípojka k plynoměru spojované na závit bez ochozu G 1</t>
  </si>
  <si>
    <t>-981804297</t>
  </si>
  <si>
    <t>1 "pilířek HUP</t>
  </si>
  <si>
    <t>44</t>
  </si>
  <si>
    <t>723160334</t>
  </si>
  <si>
    <t>Rozpěrka přípojek plynoměru G 1</t>
  </si>
  <si>
    <t>1687484807</t>
  </si>
  <si>
    <t>45</t>
  </si>
  <si>
    <t>723261914</t>
  </si>
  <si>
    <t>Montáž plynoměrů G-25 maximální průtok 40 m3/hod.</t>
  </si>
  <si>
    <t>977558634</t>
  </si>
  <si>
    <t>1+1 "pilířek HUP</t>
  </si>
  <si>
    <t>46</t>
  </si>
  <si>
    <t>38822275</t>
  </si>
  <si>
    <t>plynoměr membránový Qmax 25m3/h, PN 0,05MPa, DN 50</t>
  </si>
  <si>
    <t>291285690</t>
  </si>
  <si>
    <t>47</t>
  </si>
  <si>
    <t>405624100</t>
  </si>
  <si>
    <t>regulátor tlaku zemního plynu Francel B25 (Rp 1)</t>
  </si>
  <si>
    <t>-1023632723</t>
  </si>
  <si>
    <t>48</t>
  </si>
  <si>
    <t>723190907</t>
  </si>
  <si>
    <t>Odvzdušnění a napuštění plynovodního potrubí vč. odvzdušňovacích hadic</t>
  </si>
  <si>
    <t>118023158</t>
  </si>
  <si>
    <t>8+8+107+42+65+10 "plynovod domovní</t>
  </si>
  <si>
    <t>49</t>
  </si>
  <si>
    <t>998723103</t>
  </si>
  <si>
    <t>Přesun hmot tonážní pro vnitřní plynovod v objektech v do 24 m</t>
  </si>
  <si>
    <t>712927731</t>
  </si>
  <si>
    <t>727</t>
  </si>
  <si>
    <t>Zdravotechnika - požární ochrana</t>
  </si>
  <si>
    <t>50</t>
  </si>
  <si>
    <t>727111116</t>
  </si>
  <si>
    <t>Prostup kovového potrubí D 54 mm stěnou tl 10 cm požární odolnost EI 60-120</t>
  </si>
  <si>
    <t>599869089</t>
  </si>
  <si>
    <t>3 "plynovod</t>
  </si>
  <si>
    <t>783</t>
  </si>
  <si>
    <t>Dokončovací práce - nátěry</t>
  </si>
  <si>
    <t>51</t>
  </si>
  <si>
    <t>783425422</t>
  </si>
  <si>
    <t>Nátěry syntetické potrubí do DN 50 barva dražší matný povrch 1x antikorozní, 1x základní, 2x email</t>
  </si>
  <si>
    <t>-1636123236</t>
  </si>
  <si>
    <t>12+48+54+101+11 "plynovod domovní</t>
  </si>
  <si>
    <t>119001421</t>
  </si>
  <si>
    <t>Dočasné zajištění kabelů a kabelových tratí ze 3 volně ložených kabelů</t>
  </si>
  <si>
    <t>120001101</t>
  </si>
  <si>
    <t>Příplatek za ztížení vykopávky v blízkosti podzemního vedení</t>
  </si>
  <si>
    <t>132251104</t>
  </si>
  <si>
    <t>Hloubení rýh nezapažených  š do 800 mm v hornině třídy těžitelnosti I, skupiny 3 objem přes 100 m3 strojně</t>
  </si>
  <si>
    <t>m2</t>
  </si>
  <si>
    <t>151101301</t>
  </si>
  <si>
    <t>Zřízení rozepření stěn při pažení příložném hl do 4 m</t>
  </si>
  <si>
    <t>151101311</t>
  </si>
  <si>
    <t>Odstranění rozepření stěn při pažení příložném hl do 4 m</t>
  </si>
  <si>
    <t>175101201</t>
  </si>
  <si>
    <t>583336740</t>
  </si>
  <si>
    <t>kamenivo těžené hrubé frakce 16-32</t>
  </si>
  <si>
    <t>451573111</t>
  </si>
  <si>
    <t>Lože pod potrubí otevřený výkop ze štěrkopísku</t>
  </si>
  <si>
    <t>VK_ZSPD-072020 - D.1.4 - VENKOVNÍ VODOVOD A KANALIZACE</t>
  </si>
  <si>
    <t xml:space="preserve">    3 - Svislé a kompletní konstrukce</t>
  </si>
  <si>
    <t xml:space="preserve">    5 - Komunikace</t>
  </si>
  <si>
    <t xml:space="preserve">    721 - Zdravotechnika - vnitřní kanalizace</t>
  </si>
  <si>
    <t xml:space="preserve">    722 - Zdravotechnika - vnitřní vodovod</t>
  </si>
  <si>
    <t>477750298</t>
  </si>
  <si>
    <t>5,0*0,8*1,3 "práce v místě křížení sítí</t>
  </si>
  <si>
    <t>-1850045872</t>
  </si>
  <si>
    <t>5,200 "práce v místě křížení sítí</t>
  </si>
  <si>
    <t>131251103</t>
  </si>
  <si>
    <t>Hloubení jam nezapažených v hornině třídy těžitelnosti I, skupiny 3 objem do 100 m3 strojně</t>
  </si>
  <si>
    <t>-840067413</t>
  </si>
  <si>
    <t>170*0,2+115*0,25 "vsakovací průleh</t>
  </si>
  <si>
    <t>131251205</t>
  </si>
  <si>
    <t>Hloubení jam zapažených v hornině třídy těžitelnosti I, skupiny 3 objem do 1000 m3 strojně</t>
  </si>
  <si>
    <t>-6344420</t>
  </si>
  <si>
    <t>(12,2*3,8*1,6)+(2,6*8,6*1,7) "vsak</t>
  </si>
  <si>
    <t>6*(2,5*2,5*1,5) "vpusti</t>
  </si>
  <si>
    <t>(8,3*2,3*3,3) "jímka splašky</t>
  </si>
  <si>
    <t>(8,3*2,3*3,0) "jímka deště</t>
  </si>
  <si>
    <t>(4,6*3,5*2,7) "vdm šachta</t>
  </si>
  <si>
    <t>1*(2,0*2,0*2,0) "napojení na stávající potrubí</t>
  </si>
  <si>
    <t>-1862068485</t>
  </si>
  <si>
    <t>(12*1,0*1,4) "kanalizace splašková</t>
  </si>
  <si>
    <t>(4*1,0*1,2)+(153*1,0*1,2) "kanalizace dešťová</t>
  </si>
  <si>
    <t>(80*0,8*1,3) "vodovod</t>
  </si>
  <si>
    <t>151101201</t>
  </si>
  <si>
    <t>Zřízení příložného pažení stěn výkopu hl do 4 m</t>
  </si>
  <si>
    <t>-1262502288</t>
  </si>
  <si>
    <t>2*((12,2+3,8)*1,6)+2*((2,6+11,6)*1,7) "vsak</t>
  </si>
  <si>
    <t>6*2*((2,5+2,5)*1,5) "vpusti</t>
  </si>
  <si>
    <t>2*((8,3+2,3)*3,3) "jímka splašky</t>
  </si>
  <si>
    <t>2*((8,3+2,3)*3,0) "jímka deště</t>
  </si>
  <si>
    <t>2*((4,6+3,5)*2,7) "vdm šachta</t>
  </si>
  <si>
    <t>1*2*((2,0+2,0)*2,0) "napojení na stávající potrubí</t>
  </si>
  <si>
    <t>Mezisoučet</t>
  </si>
  <si>
    <t>2*(12*1,4) "kanalizace splašková</t>
  </si>
  <si>
    <t>(77*1,0*1,2)+(152*1,0*1,2) "kanalizace dešťová</t>
  </si>
  <si>
    <t>151101211</t>
  </si>
  <si>
    <t>Odstranění příložného pažení stěn hl do 4 m</t>
  </si>
  <si>
    <t>530226259</t>
  </si>
  <si>
    <t>-1341177948</t>
  </si>
  <si>
    <t>340,175 "hloubení jam</t>
  </si>
  <si>
    <t>427304158</t>
  </si>
  <si>
    <t>491975840</t>
  </si>
  <si>
    <t>62,750+288,400+340,175 "hloubené vykopávky</t>
  </si>
  <si>
    <t>162701105</t>
  </si>
  <si>
    <t>Vodorovné přemístění do 10000 m výkopku/sypaniny z horniny tř. 1 až 4</t>
  </si>
  <si>
    <t>189339430</t>
  </si>
  <si>
    <t>23,300+19,548 "lože</t>
  </si>
  <si>
    <t>103,600+59,142 "obsypy</t>
  </si>
  <si>
    <t>0,003*(80)+0,031*(4+12)+0,020*(153) "potrubí</t>
  </si>
  <si>
    <t>6*1,75+2*0,28+32,2+32,2+8,35+(11,20+3,51)+7,038+30,0+16,0 "objekty</t>
  </si>
  <si>
    <t>-1945870974</t>
  </si>
  <si>
    <t>-1485955924</t>
  </si>
  <si>
    <t>50398328</t>
  </si>
  <si>
    <t>340,175+288,400 "hloubené vykopávky</t>
  </si>
  <si>
    <t>-360,944 "vodorovný přesun</t>
  </si>
  <si>
    <t>389205428</t>
  </si>
  <si>
    <t>(12*1,0*0,50)-(12*0,031) "kanalizace splašková</t>
  </si>
  <si>
    <t>(4*1,0*0,46)+(153*1,0*0,50)-(0,020*153+0,031*4) "kanalizace dešťová</t>
  </si>
  <si>
    <t>(80*0,8*0,36)-(0,0028*80) "vodovod</t>
  </si>
  <si>
    <t>405924425</t>
  </si>
  <si>
    <t>1,89*103,600</t>
  </si>
  <si>
    <t>187896474</t>
  </si>
  <si>
    <t>1,25*80 "přiložem k potrubí vodovodu</t>
  </si>
  <si>
    <t>-1481648153</t>
  </si>
  <si>
    <t>1,1*80 "vodovod</t>
  </si>
  <si>
    <t>Obsypání objektů bez prohození sypaniny z hornin tř. 1 až 4 uloženým do 30 m od kraje objektu</t>
  </si>
  <si>
    <t>1668652610</t>
  </si>
  <si>
    <t>(12,2*3,8*0,9)+(2,6*11,6*0,8)-(11,20+3,51) "vsak</t>
  </si>
  <si>
    <t>-1199964363</t>
  </si>
  <si>
    <t>1,7*59,142</t>
  </si>
  <si>
    <t>Svislé a kompletní konstrukce</t>
  </si>
  <si>
    <t>38694290R</t>
  </si>
  <si>
    <t>VDM šachta - ŽB prefa vel.2,6x1,5x2,14, vč. zákrytové desky 40t se vstupním otvorem, stupadel a zatěsnění prostupů - dodávka a montáž</t>
  </si>
  <si>
    <t>komplet</t>
  </si>
  <si>
    <t>2032458954</t>
  </si>
  <si>
    <t>1 "vdm šachta</t>
  </si>
  <si>
    <t>89442040R</t>
  </si>
  <si>
    <t>Vpust uliční sorpční - ŽB kruhová pr.1,32m, včetně mříže 40t se vstupním otvorem, filtrační náplně - dodávka+montáž</t>
  </si>
  <si>
    <t>kpl</t>
  </si>
  <si>
    <t>-741901302</t>
  </si>
  <si>
    <t>6 "sorpční vpust</t>
  </si>
  <si>
    <t>89442041R</t>
  </si>
  <si>
    <t>Jímka objem 23 m3 - nádrž ŽB obdélníková vel. 6,30x2,30*2,22m, včetně zákrytové desky 40t se vstupním otvorem, dodávka+montáž</t>
  </si>
  <si>
    <t>-489435304</t>
  </si>
  <si>
    <t>2 "jímka</t>
  </si>
  <si>
    <t>895972115</t>
  </si>
  <si>
    <t>Zasakovací box z polypropylenu PP s revizí pro vsakování jednořadová galerie objemu do 150 m3</t>
  </si>
  <si>
    <t>142479475</t>
  </si>
  <si>
    <t>(10,6+2,3)/150 "vakovací galerie</t>
  </si>
  <si>
    <t>-1822266363</t>
  </si>
  <si>
    <t>(12*1,0*0,1) "kanalizace splašková</t>
  </si>
  <si>
    <t>(4*1,0*0,1)+(153*1,0*0,1) "kanalizace dešťová</t>
  </si>
  <si>
    <t>(80*0,8*0,1) "vodovod</t>
  </si>
  <si>
    <t>-1048482698</t>
  </si>
  <si>
    <t>(12,2*3,8*0,15)+(2,6*11,6*0,10) "vsak</t>
  </si>
  <si>
    <t>6*(2,5*2,5*0,10) "vpusti</t>
  </si>
  <si>
    <t>(8,3*2,3*0,10) "jímka splašky</t>
  </si>
  <si>
    <t>(8,3*2,3*0,10) "jímka deště</t>
  </si>
  <si>
    <t>(4,6*3,5*0,10) "vdm šachta</t>
  </si>
  <si>
    <t>1*(2,0*2,0*0,10) "napojení na stávající potrubí</t>
  </si>
  <si>
    <t>452321141</t>
  </si>
  <si>
    <t>Podkladní desky ze ŽB tř. C 16/20 otevřený výkop</t>
  </si>
  <si>
    <t>1359357078</t>
  </si>
  <si>
    <t>(8,3*2,3*0,2) "jímka splašky</t>
  </si>
  <si>
    <t>(8,3*2,3*0,2) "jímka deště</t>
  </si>
  <si>
    <t>(4,6*3,5*0,2) "vdm šachta</t>
  </si>
  <si>
    <t>452351101</t>
  </si>
  <si>
    <t>Bednění podkladních desek nebo bloků nebo sedlového lože otevřený výkop</t>
  </si>
  <si>
    <t>1334632398</t>
  </si>
  <si>
    <t>(2*(8,3+2,3)*0,2) "jímka splašky</t>
  </si>
  <si>
    <t>(2*(8,3+2,3)*0,2) "jímka deště</t>
  </si>
  <si>
    <t>(2*(4,6+3,5)*0,2) "vdm šachta</t>
  </si>
  <si>
    <t>894608211</t>
  </si>
  <si>
    <t>Výztuž šachet ze svařovaných sítí typu Kari</t>
  </si>
  <si>
    <t>399003880</t>
  </si>
  <si>
    <t>0,00526*(8,3*2,3) "jímka splašky</t>
  </si>
  <si>
    <t>0,00526*(8,3*2,3) "jímka deště</t>
  </si>
  <si>
    <t>0,00526*(4,6*3,5) "vdm šachta</t>
  </si>
  <si>
    <t>Komunikace</t>
  </si>
  <si>
    <t>919726121</t>
  </si>
  <si>
    <t>Geotextilie pro ochranu, separaci a filtraci netkaná měrná hmotnost do 200 g/m2</t>
  </si>
  <si>
    <t>-1593420480</t>
  </si>
  <si>
    <t>1,1*(170+115) "vsakovací průlehy</t>
  </si>
  <si>
    <t>935111211</t>
  </si>
  <si>
    <t>Osazení příkopového žlabu do štěrkopísku tl 100 mm z betonových tvárnic š 600 mm</t>
  </si>
  <si>
    <t>-423781124</t>
  </si>
  <si>
    <t>64,0 "žlabovky</t>
  </si>
  <si>
    <t>59227029</t>
  </si>
  <si>
    <t>žlabovka příkopová betonová 600x250x140mm</t>
  </si>
  <si>
    <t>2043214037</t>
  </si>
  <si>
    <t>871211121</t>
  </si>
  <si>
    <t>Montáž potrubí z trubek z tlakového polyetylénu otevřený výkop svařovaných vnější průměr 63 mm</t>
  </si>
  <si>
    <t>-280828869</t>
  </si>
  <si>
    <t>80 "vodovod</t>
  </si>
  <si>
    <t>286131130</t>
  </si>
  <si>
    <t>potrubí vodovodní PE100 PN16 SDR11 6 m, 100 m, 63 x 5,8 mm</t>
  </si>
  <si>
    <t>-1750425594</t>
  </si>
  <si>
    <t>1,015*80 "vodovod</t>
  </si>
  <si>
    <t>871310320</t>
  </si>
  <si>
    <t>Montáž kanalizačního potrubí hladkého plnostěnného SN 12  z polypropylenu DN 150</t>
  </si>
  <si>
    <t>-891528334</t>
  </si>
  <si>
    <t>4 "kanalizace dešťová</t>
  </si>
  <si>
    <t>286171500</t>
  </si>
  <si>
    <t>trubka kanalizační PP MASTER SN 12, dl.6m, DN 150</t>
  </si>
  <si>
    <t>-1285584200</t>
  </si>
  <si>
    <t>1,015*(4/6)</t>
  </si>
  <si>
    <t>871350320</t>
  </si>
  <si>
    <t>Montáž kanalizačního potrubí hladkého plnostěnného SN 12  z polypropylenu DN 200</t>
  </si>
  <si>
    <t>-474066783</t>
  </si>
  <si>
    <t>153 "kanalizace dešťová</t>
  </si>
  <si>
    <t>12 "kanalizace splašková</t>
  </si>
  <si>
    <t>286171510</t>
  </si>
  <si>
    <t>trubka kanalizační PP MASTER SN 12, dl.6m, DN 200</t>
  </si>
  <si>
    <t>-1993474101</t>
  </si>
  <si>
    <t>1,015*((153+12)/6)</t>
  </si>
  <si>
    <t>879211111</t>
  </si>
  <si>
    <t>Montáž vodovodní přípojky na potrubí DN 50</t>
  </si>
  <si>
    <t>-1899265735</t>
  </si>
  <si>
    <t>1 "napojení na vodovod</t>
  </si>
  <si>
    <t>630997552</t>
  </si>
  <si>
    <t>4+153+12 "kanalizace</t>
  </si>
  <si>
    <t>892011000</t>
  </si>
  <si>
    <t>Podchycení svodu vnitřní kanalizace</t>
  </si>
  <si>
    <t>582755884</t>
  </si>
  <si>
    <t>1 "napoiení vnitřní kanalizace</t>
  </si>
  <si>
    <t>892221111</t>
  </si>
  <si>
    <t>Zkouška těsnosti kanalizačního potrubí</t>
  </si>
  <si>
    <t>-341522794</t>
  </si>
  <si>
    <t>894812317</t>
  </si>
  <si>
    <t>Revizní a čistící šachta z PP typ DN 600/200 šachtové dno s přítokem tvaru T</t>
  </si>
  <si>
    <t>-757746289</t>
  </si>
  <si>
    <t>2 "revizní šachta</t>
  </si>
  <si>
    <t>894812332</t>
  </si>
  <si>
    <t>Revizní a čistící šachta z PP DN 600 šachtová roura korugovaná světlé hloubky 2000 mm</t>
  </si>
  <si>
    <t>-733318326</t>
  </si>
  <si>
    <t>894812339</t>
  </si>
  <si>
    <t>Příplatek k rourám revizní a čistící šachty z PP DN 600 za uříznutí šachtové roury</t>
  </si>
  <si>
    <t>-53521955</t>
  </si>
  <si>
    <t>894812376</t>
  </si>
  <si>
    <t>Revizní a čistící šachta z PP DN 600 poklop litinový do 40 t s betonovým prstencem</t>
  </si>
  <si>
    <t>300530702</t>
  </si>
  <si>
    <t>935114111</t>
  </si>
  <si>
    <t>Mikroštěrbinový odvodňovací betonový žlab 220x260 mm bez vnitřního spádu se základem</t>
  </si>
  <si>
    <t>572080375</t>
  </si>
  <si>
    <t>60 "odvodňovací žlab</t>
  </si>
  <si>
    <t>604166292</t>
  </si>
  <si>
    <t>0,009+0,011+2,063+83,183</t>
  </si>
  <si>
    <t>721</t>
  </si>
  <si>
    <t>Zdravotechnika - vnitřní kanalizace</t>
  </si>
  <si>
    <t>721242116</t>
  </si>
  <si>
    <t>Lapač střešních splavenin z PP se zápachovou klapkou a lapacím košem DN 125</t>
  </si>
  <si>
    <t>-1844551045</t>
  </si>
  <si>
    <t>6 "lapač splavenin</t>
  </si>
  <si>
    <t>722</t>
  </si>
  <si>
    <t>Zdravotechnika - vnitřní vodovod</t>
  </si>
  <si>
    <t>722270105</t>
  </si>
  <si>
    <t>Sestava vodoměrová závitová G 2</t>
  </si>
  <si>
    <t>357728744</t>
  </si>
  <si>
    <t>1 "vodoměrná sestava</t>
  </si>
  <si>
    <t>ZTI_ZDPS-072020 - D.1.4 - ZDRAVOTNĚ TECHNICKÉ INSTALACE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</si>
  <si>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</si>
  <si>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</si>
  <si>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</si>
  <si>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>132253102</t>
  </si>
  <si>
    <t>Hloubení rýh nezapažených  š do 800 mm v hornině třídy těžitelnosti I, skupiny 3 objem do 50 m3 strojně v omezeném prostoru</t>
  </si>
  <si>
    <t>-1522178949</t>
  </si>
  <si>
    <t>((15+9+28+7)*0,6*0,8) "ležatá kanalizace</t>
  </si>
  <si>
    <t>-2083915747</t>
  </si>
  <si>
    <t>0,5*28,320 "ležatá kanalizace</t>
  </si>
  <si>
    <t>-1240945929</t>
  </si>
  <si>
    <t>2,940 "lože</t>
  </si>
  <si>
    <t>12,544 "obsyp</t>
  </si>
  <si>
    <t>0,020*(5+9+28+7) "potrubí</t>
  </si>
  <si>
    <t>753488932</t>
  </si>
  <si>
    <t>-1821708547</t>
  </si>
  <si>
    <t>-979213432</t>
  </si>
  <si>
    <t>28,320 "výkopky</t>
  </si>
  <si>
    <t>-16,464 "vodorovný přesun</t>
  </si>
  <si>
    <t>-1949520954</t>
  </si>
  <si>
    <t>((5+9+28+7)*0,6*0,46)-0,020*(5+9+28+7) "ležatá kanalizace</t>
  </si>
  <si>
    <t>462442946</t>
  </si>
  <si>
    <t>1,89*12,544</t>
  </si>
  <si>
    <t>1408937462</t>
  </si>
  <si>
    <t>((5+9+28+7)*0,6*0,1) "ležatá kanalizace</t>
  </si>
  <si>
    <t>R-9709001</t>
  </si>
  <si>
    <t>Stavební výpomoce, pomocné zednické práce, vrtání ptostupů, drážky a jiné nespecifikované práce</t>
  </si>
  <si>
    <t>1468075001</t>
  </si>
  <si>
    <t>721173401</t>
  </si>
  <si>
    <t>Potrubí kanalizační plastové svodné systém KG DN 100</t>
  </si>
  <si>
    <t>1694176769</t>
  </si>
  <si>
    <t>15 "ležatá kanalizace</t>
  </si>
  <si>
    <t>721173402</t>
  </si>
  <si>
    <t>Potrubí kanalizační plastové svodné systém KG DN 125</t>
  </si>
  <si>
    <t>-1282664295</t>
  </si>
  <si>
    <t>9 "ležatá kanalizace</t>
  </si>
  <si>
    <t>721173403</t>
  </si>
  <si>
    <t>Potrubí kanalizační plastové svodné systém KG DN 150</t>
  </si>
  <si>
    <t>1064765437</t>
  </si>
  <si>
    <t>28 "ležatá kanalizace</t>
  </si>
  <si>
    <t>721173404</t>
  </si>
  <si>
    <t>Potrubí kanalizační plastové svodné systém KG DN 200</t>
  </si>
  <si>
    <t>-630283855</t>
  </si>
  <si>
    <t>7 "ležatá kanalizace</t>
  </si>
  <si>
    <t>721174024</t>
  </si>
  <si>
    <t>Potrubí kanalizační z PP odpadní systém HT DN 70</t>
  </si>
  <si>
    <t>1317926691</t>
  </si>
  <si>
    <t>28 "odpadní kanalizace</t>
  </si>
  <si>
    <t>721174025</t>
  </si>
  <si>
    <t>Potrubí kanalizační z PP odpadní systém HT DN 100</t>
  </si>
  <si>
    <t>-1187846808</t>
  </si>
  <si>
    <t>42 "odpadní kanalizace</t>
  </si>
  <si>
    <t>286156030</t>
  </si>
  <si>
    <t>čistící tvarovka odpadní PP DN 100 pro vysoké teploty</t>
  </si>
  <si>
    <t>-328304694</t>
  </si>
  <si>
    <t>3 "čistící tvarovka</t>
  </si>
  <si>
    <t>721174026</t>
  </si>
  <si>
    <t>Potrubí kanalizační z PP odpadní systém HT DN 125</t>
  </si>
  <si>
    <t>1624971240</t>
  </si>
  <si>
    <t>32 "odpadní kanalizace</t>
  </si>
  <si>
    <t>28615604</t>
  </si>
  <si>
    <t>čistící tvarovka odpadní PP DN 125 pro vysoké teploty</t>
  </si>
  <si>
    <t>-151647625</t>
  </si>
  <si>
    <t>721174042</t>
  </si>
  <si>
    <t>Potrubí kanalizační z PP připojovací systém HT DN 40</t>
  </si>
  <si>
    <t>-717000584</t>
  </si>
  <si>
    <t>6 "připojovací kanalizace</t>
  </si>
  <si>
    <t>721174043</t>
  </si>
  <si>
    <t>Potrubí kanalizační z PP připojovací systém HT DN 50</t>
  </si>
  <si>
    <t>-1984787266</t>
  </si>
  <si>
    <t>19 "připojovací kanalizace</t>
  </si>
  <si>
    <t>721174044</t>
  </si>
  <si>
    <t>Potrubí kanalizační z PP připojovací systém HT DN 70</t>
  </si>
  <si>
    <t>822860659</t>
  </si>
  <si>
    <t>5 "připojovací kanalizace</t>
  </si>
  <si>
    <t>721174045</t>
  </si>
  <si>
    <t>Potrubí kanalizační z PP připojovací systém HT DN 100</t>
  </si>
  <si>
    <t>-496374298</t>
  </si>
  <si>
    <t>15 "připojovací kanalizace</t>
  </si>
  <si>
    <t>722174004</t>
  </si>
  <si>
    <t>Potrubí vodovodní plastové PPR svar polyfuze D 32 - odvod kondenzátu</t>
  </si>
  <si>
    <t>-1839838386</t>
  </si>
  <si>
    <t>108 "odvod kondenzátu</t>
  </si>
  <si>
    <t>kotevní prvky pro potrubí kanalizace</t>
  </si>
  <si>
    <t>-762351687</t>
  </si>
  <si>
    <t>(28+42+32+120)/2 "upevnění potrubí</t>
  </si>
  <si>
    <t>721194104</t>
  </si>
  <si>
    <t>Vyvedení a upevnění odpadních výpustek DN 40</t>
  </si>
  <si>
    <t>868584040</t>
  </si>
  <si>
    <t>9+1+2+17+2 "zařizovací předměty DN40</t>
  </si>
  <si>
    <t>721194105</t>
  </si>
  <si>
    <t>Vyvedení a upevnění odpadních výpustek DN 50</t>
  </si>
  <si>
    <t>-1684444245</t>
  </si>
  <si>
    <t>2+1+6+4+2 "zařizovací předměty DN50</t>
  </si>
  <si>
    <t>721194109</t>
  </si>
  <si>
    <t>Vyvedení a upevnění odpadních výpustek DN 100</t>
  </si>
  <si>
    <t>-249512653</t>
  </si>
  <si>
    <t>10+1+2 "zařizovací předměty DN100</t>
  </si>
  <si>
    <t>721242300</t>
  </si>
  <si>
    <t>Vtok se zápachovou uzávěrkou HL 21 s přídavným uzávěrem pro suchý stav</t>
  </si>
  <si>
    <t>477659306</t>
  </si>
  <si>
    <t>2 "úkapy boilery</t>
  </si>
  <si>
    <t>551618360</t>
  </si>
  <si>
    <t>uzávěrka zápachová kondenzátní HL136 N DN 40 s mechanickým pachovým uzávěrem</t>
  </si>
  <si>
    <t>-1840431114</t>
  </si>
  <si>
    <t>12 "odvody kondenzátu, úkapy</t>
  </si>
  <si>
    <t>551618361</t>
  </si>
  <si>
    <t>uzávěrka zápachová kondenzátní podomítkový HL138 N DN 40 s mechanickým pachovým uzávěrem</t>
  </si>
  <si>
    <t>18745332</t>
  </si>
  <si>
    <t>4 "odvody kondenzátu, úkapy</t>
  </si>
  <si>
    <t>721226541</t>
  </si>
  <si>
    <t>Dopojení odvodů kondenzátu</t>
  </si>
  <si>
    <t>-1341946522</t>
  </si>
  <si>
    <t>4+12+2 "odvody kondenzátu</t>
  </si>
  <si>
    <t>721211421</t>
  </si>
  <si>
    <t>Vpusť podlahová se svislým odtokem DN 50/75/110 mřížka nerez 115x115 se suchou klapkou proti zápachu</t>
  </si>
  <si>
    <t>825914162</t>
  </si>
  <si>
    <t>1 "strojovna</t>
  </si>
  <si>
    <t>721274123</t>
  </si>
  <si>
    <t>Přivzdušňovací ventil vnitřní odpadních potrubí DN 100</t>
  </si>
  <si>
    <t>-1819755125</t>
  </si>
  <si>
    <t>1 "přivzdušňovací ventil</t>
  </si>
  <si>
    <t>721273153</t>
  </si>
  <si>
    <t>Hlavice ventilační polypropylen PP DN 110</t>
  </si>
  <si>
    <t>927611489</t>
  </si>
  <si>
    <t>3 "splašková kanalizace odvětrání</t>
  </si>
  <si>
    <t>721290111</t>
  </si>
  <si>
    <t>Zkouška těsnosti potrubí kanalizace vodou do DN 125</t>
  </si>
  <si>
    <t>-1994226437</t>
  </si>
  <si>
    <t>6+19+5+15+28+42+32+120 "připojovací,odpadní potrubí</t>
  </si>
  <si>
    <t>721290112</t>
  </si>
  <si>
    <t>Zkouška těsnosti potrubí kanalizace vodou do DN 200</t>
  </si>
  <si>
    <t>990736029</t>
  </si>
  <si>
    <t>15+9+28+7 "ležatá kanalizace</t>
  </si>
  <si>
    <t>998721103</t>
  </si>
  <si>
    <t>Přesun hmot tonážní pro vnitřní kanalizace v objektech v do 24 m</t>
  </si>
  <si>
    <t>861231772</t>
  </si>
  <si>
    <t>722171936</t>
  </si>
  <si>
    <t>Napojení na potrubí vodovodní přípojky</t>
  </si>
  <si>
    <t>-169500719</t>
  </si>
  <si>
    <t>1 "napojení na přípojku</t>
  </si>
  <si>
    <t>722130233</t>
  </si>
  <si>
    <t>Potrubí vodovodní ocelové závitové pozinkované svařované běžné DN 25</t>
  </si>
  <si>
    <t>84700576</t>
  </si>
  <si>
    <t>12+2 "požární vodovod</t>
  </si>
  <si>
    <t>722130234</t>
  </si>
  <si>
    <t>Potrubí vodovodní ocelové závitové pozinkované svařované běžné DN 32</t>
  </si>
  <si>
    <t>1279717626</t>
  </si>
  <si>
    <t>59 "požární vodovod</t>
  </si>
  <si>
    <t>722130235</t>
  </si>
  <si>
    <t>Potrubí vodovodní ocelové závitové pozinkované svařované běžné DN 40</t>
  </si>
  <si>
    <t>-744539327</t>
  </si>
  <si>
    <t>38 "požární vodovod</t>
  </si>
  <si>
    <t>722130236</t>
  </si>
  <si>
    <t>Potrubí vodovodní ocelové závitové pozinkované svařované běžné DN 50</t>
  </si>
  <si>
    <t>-1584320073</t>
  </si>
  <si>
    <t>2 "požární vodovod</t>
  </si>
  <si>
    <t>722174032</t>
  </si>
  <si>
    <t>Potrubí vodovodní plastové PP-RCT svar polyfuze D 20 mm</t>
  </si>
  <si>
    <t>266546088</t>
  </si>
  <si>
    <t>63 "připojovací potrubí ve stěnách, předstěnách</t>
  </si>
  <si>
    <t>11+13 "páteřní potrubí pod stropem</t>
  </si>
  <si>
    <t>722174033</t>
  </si>
  <si>
    <t>Potrubí vodovodní plastové PP-RCT svar polyfuze D 25 mm</t>
  </si>
  <si>
    <t>1541216585</t>
  </si>
  <si>
    <t>34 "připojovací potrubíd ve stěnách, předstěnách</t>
  </si>
  <si>
    <t>12+42 "páteřní potrubí pod stropem</t>
  </si>
  <si>
    <t>722174034</t>
  </si>
  <si>
    <t>Potrubí vodovodní plastové PP-RCT svar polyfuze D 32 mm</t>
  </si>
  <si>
    <t>-1508361013</t>
  </si>
  <si>
    <t>5+8+17 "páteřní potrubí pod stropem</t>
  </si>
  <si>
    <t>722174035</t>
  </si>
  <si>
    <t>Potrubí vodovodní plastové PP-RCT svar polyfuze D 40 mm</t>
  </si>
  <si>
    <t>326423876</t>
  </si>
  <si>
    <t>15 "páteřní potrubí pod stropem</t>
  </si>
  <si>
    <t>722174026</t>
  </si>
  <si>
    <t>Potrubí vodovodní plastové PP-RCT svar polyfuze D 50 mm</t>
  </si>
  <si>
    <t>-1864986398</t>
  </si>
  <si>
    <t>22 "páteřní potrubí pod stropem</t>
  </si>
  <si>
    <t>722174027</t>
  </si>
  <si>
    <t>Potrubí vodovodní plastové PP-RCT svar polyfuze D 63 mm</t>
  </si>
  <si>
    <t>1946483184</t>
  </si>
  <si>
    <t>18 "páteřní potrubí pod stropem</t>
  </si>
  <si>
    <t>722182011</t>
  </si>
  <si>
    <t>Podpůrný žlab pro potrubí D 20</t>
  </si>
  <si>
    <t>-580739962</t>
  </si>
  <si>
    <t>722182012</t>
  </si>
  <si>
    <t>Podpůrný žlab pro potrubí D 25</t>
  </si>
  <si>
    <t>1111956453</t>
  </si>
  <si>
    <t>52</t>
  </si>
  <si>
    <t>722182013</t>
  </si>
  <si>
    <t>Podpůrný žlab pro potrubí D 32</t>
  </si>
  <si>
    <t>1413032190</t>
  </si>
  <si>
    <t>8+17 "páteřní potrubí pod stropem</t>
  </si>
  <si>
    <t>53</t>
  </si>
  <si>
    <t>722182014</t>
  </si>
  <si>
    <t>Podpůrný žlab pro potrubí D 40</t>
  </si>
  <si>
    <t>-94378504</t>
  </si>
  <si>
    <t>54</t>
  </si>
  <si>
    <t>722182015</t>
  </si>
  <si>
    <t>Podpůrný žlab pro potrubí D 50</t>
  </si>
  <si>
    <t>-212791849</t>
  </si>
  <si>
    <t>55</t>
  </si>
  <si>
    <t>722182016</t>
  </si>
  <si>
    <t>Podpůrný žlab pro potrubí D 63</t>
  </si>
  <si>
    <t>222699575</t>
  </si>
  <si>
    <t>56</t>
  </si>
  <si>
    <t>458200011</t>
  </si>
  <si>
    <t>kotevní prvky pro potrubí vodovodu</t>
  </si>
  <si>
    <t>649074754</t>
  </si>
  <si>
    <t>(11+13+12+42+8+17+15+22+18+2+59+38+2)/2 "páteřní rozvod</t>
  </si>
  <si>
    <t>57</t>
  </si>
  <si>
    <t>722181221</t>
  </si>
  <si>
    <t>Ochrana vodovodního potrubí přilepenými tepelně izolačními trubicemi z PE tl do 10 mm DN do 22 mm</t>
  </si>
  <si>
    <t>-1698350014</t>
  </si>
  <si>
    <t>11 "páteřní potrubí pod stropem studená voda</t>
  </si>
  <si>
    <t>58</t>
  </si>
  <si>
    <t>722181222</t>
  </si>
  <si>
    <t>Ochrana vodovodního potrubí přilepenými tepelně izolačními trubicemi z PE tl do 10 mm DN do 42 mm</t>
  </si>
  <si>
    <t>-533257252</t>
  </si>
  <si>
    <t>34 "připojovací potrubí ve stěnách, předstěnách</t>
  </si>
  <si>
    <t>12+8 "páteřní potrubí pod stropem studená voda</t>
  </si>
  <si>
    <t>12+2+59+38 "požární vodovod</t>
  </si>
  <si>
    <t>59</t>
  </si>
  <si>
    <t>722181223</t>
  </si>
  <si>
    <t>Ochrana vodovodního potrubí přilepenými termoizolačními trubicemi z PE tl do 10 mm DN do 63 mm</t>
  </si>
  <si>
    <t>783256431</t>
  </si>
  <si>
    <t>22+18 "páteřní potrubí pod stropem studená voda</t>
  </si>
  <si>
    <t>60</t>
  </si>
  <si>
    <t>722181241</t>
  </si>
  <si>
    <t>Ochrana vodovodního potrubí přilepenými termoizolačními trubicemi z PE tl do 20 mm DN do 22 mm</t>
  </si>
  <si>
    <t>1309757086</t>
  </si>
  <si>
    <t>13 "páteřní potrubí pod stropem teplá voda</t>
  </si>
  <si>
    <t>61</t>
  </si>
  <si>
    <t>722181252</t>
  </si>
  <si>
    <t>Ochrana vodovodního potrubí přilepenými termoizolačními trubicemi z PE tl do 25 mm DN do 45 mm</t>
  </si>
  <si>
    <t>-1402801446</t>
  </si>
  <si>
    <t>42+17+15 "páteřní potrubí pod stropem teplá voda</t>
  </si>
  <si>
    <t>62</t>
  </si>
  <si>
    <t>722181254</t>
  </si>
  <si>
    <t>Ochrana vodovodního potrubí přilepenými termoizolačními trubicemi z PE tl do 25 mm DN do 89 mm</t>
  </si>
  <si>
    <t>470477953</t>
  </si>
  <si>
    <t>42 "páteřní potrubí pod stropem teplá voda 2. vrstva</t>
  </si>
  <si>
    <t>63</t>
  </si>
  <si>
    <t>722181255</t>
  </si>
  <si>
    <t>Ochrana vodovodního potrubí přilepenými termoizolačními trubicemi z PE tl do 25 mm DN do 110 mm</t>
  </si>
  <si>
    <t>1670347772</t>
  </si>
  <si>
    <t>17 "páteřní potrubí pod stropem teplá voda 2.vrstva</t>
  </si>
  <si>
    <t>64</t>
  </si>
  <si>
    <t>722181256</t>
  </si>
  <si>
    <t>Ochrana vodovodního potrubí přilepenými termoizolačními trubicemi z PE tl do 25 mm DN přes 110 mm</t>
  </si>
  <si>
    <t>147123653</t>
  </si>
  <si>
    <t>15 "páteřní potrubí pod stropem teplá voda 2.vrstva</t>
  </si>
  <si>
    <t>65</t>
  </si>
  <si>
    <t>722220152</t>
  </si>
  <si>
    <t>Nástěnka závitová plastová PPR PN 20 DN 20 x G 1/2</t>
  </si>
  <si>
    <t>-2001502935</t>
  </si>
  <si>
    <t>1+10+1+2+6+2 "zařizovací předměty výtokové ventily</t>
  </si>
  <si>
    <t>66</t>
  </si>
  <si>
    <t>722220161</t>
  </si>
  <si>
    <t>Nástěnný komplet plastový PPR PN 20 DN 20 x G 1/2</t>
  </si>
  <si>
    <t>2056869396</t>
  </si>
  <si>
    <t>9+1+2+4+2 "zařizovací předměty baterie</t>
  </si>
  <si>
    <t>67</t>
  </si>
  <si>
    <t>722224115</t>
  </si>
  <si>
    <t>Kohout plnicí nebo vypouštěcí G 1/2 PN 10 s jedním závitem</t>
  </si>
  <si>
    <t>1570495627</t>
  </si>
  <si>
    <t>20 "vypouštění</t>
  </si>
  <si>
    <t>68</t>
  </si>
  <si>
    <t>722229101</t>
  </si>
  <si>
    <t>Montáž vodovodních armatur s jedním závitem G 1/2 ostatní typ</t>
  </si>
  <si>
    <t>486543075</t>
  </si>
  <si>
    <t>26+3 "výtokové ventily</t>
  </si>
  <si>
    <t>69</t>
  </si>
  <si>
    <t>551119820</t>
  </si>
  <si>
    <t>ventil pračkový RIO 10794 3/4"</t>
  </si>
  <si>
    <t>879388265</t>
  </si>
  <si>
    <t>2 "kuchyňka</t>
  </si>
  <si>
    <t>70</t>
  </si>
  <si>
    <t>551119920</t>
  </si>
  <si>
    <t>ventil rohový s filtrem 1/2" x 3/8"</t>
  </si>
  <si>
    <t>1627319511</t>
  </si>
  <si>
    <t>2*(9+1+2)+2 "stojánkové baterie</t>
  </si>
  <si>
    <t>71</t>
  </si>
  <si>
    <t>722231073</t>
  </si>
  <si>
    <t>Ventil zpětný mosazný G 3/4 PN 10 do 110°C se dvěma závity</t>
  </si>
  <si>
    <t>-481184791</t>
  </si>
  <si>
    <t>72</t>
  </si>
  <si>
    <t>722231076</t>
  </si>
  <si>
    <t>Ventil zpětný mosazný G 6/4 PN 10 do 110°C se dvěma závity</t>
  </si>
  <si>
    <t>-1490554281</t>
  </si>
  <si>
    <t>73</t>
  </si>
  <si>
    <t>722231145</t>
  </si>
  <si>
    <t>Ventil závitový pojistný rohový G 6/4</t>
  </si>
  <si>
    <t>-57271016</t>
  </si>
  <si>
    <t>74</t>
  </si>
  <si>
    <t>722234264</t>
  </si>
  <si>
    <t>Filtr mosazný G 3/4 PN 20 do 80°C s 2x vnitřním závitem</t>
  </si>
  <si>
    <t>717580976</t>
  </si>
  <si>
    <t>75</t>
  </si>
  <si>
    <t>722232062</t>
  </si>
  <si>
    <t>Kohout kulový přímý G 3/4 PN 42 do 185°C vnitřní závit s vypouštěním</t>
  </si>
  <si>
    <t>201725945</t>
  </si>
  <si>
    <t>22 "uzávěry odbočky</t>
  </si>
  <si>
    <t>76</t>
  </si>
  <si>
    <t>722232065</t>
  </si>
  <si>
    <t>Kohout kulový přímý G 6/4 PN 42 do 185°C vnitřní závit s vypouštěním</t>
  </si>
  <si>
    <t>-908385631</t>
  </si>
  <si>
    <t>2 "uzávěry odbočky</t>
  </si>
  <si>
    <t>77</t>
  </si>
  <si>
    <t>722232066</t>
  </si>
  <si>
    <t>Kohout kulový přímý G 2 PN 42 do 185°C vnitřní závit s vypouštěním</t>
  </si>
  <si>
    <t>-1850848076</t>
  </si>
  <si>
    <t>4 "uzávěry odbočky</t>
  </si>
  <si>
    <t>78</t>
  </si>
  <si>
    <t>722239101</t>
  </si>
  <si>
    <t>Montáž armatur vodovodních se dvěma závity G 1/2</t>
  </si>
  <si>
    <t>107141630</t>
  </si>
  <si>
    <t>1 "vyvažovací armatura</t>
  </si>
  <si>
    <t>79</t>
  </si>
  <si>
    <t>551279090</t>
  </si>
  <si>
    <t>ventil vyvažovací stoupačkový dvouregulační termostatický 1/2" s měřením a vypouštěním</t>
  </si>
  <si>
    <t>-1231466543</t>
  </si>
  <si>
    <t>80</t>
  </si>
  <si>
    <t>722250133</t>
  </si>
  <si>
    <t>Hydrantový systém s tvarově stálou hadicí D 25 x 30 m celoplechový</t>
  </si>
  <si>
    <t>-791229942</t>
  </si>
  <si>
    <t>4 "požární hydrant</t>
  </si>
  <si>
    <t>81</t>
  </si>
  <si>
    <t>722262213</t>
  </si>
  <si>
    <t>Vodoměr závitový jednovtokový suchoběžný do 40°C G 3/4 x 130 mm Qn 1,5 m3/h horizontální</t>
  </si>
  <si>
    <t>-1880378302</t>
  </si>
  <si>
    <t>1 "podružné měření</t>
  </si>
  <si>
    <t>82</t>
  </si>
  <si>
    <t>722262302</t>
  </si>
  <si>
    <t>Vodoměr závitový vícevtokový mokroběžný do 40°C G 5/4 x 150 mm Qn 6 m3/h vertikální</t>
  </si>
  <si>
    <t>-495224810</t>
  </si>
  <si>
    <t>83</t>
  </si>
  <si>
    <t>722023000</t>
  </si>
  <si>
    <t>Napojení zásobníku Tev</t>
  </si>
  <si>
    <t>-135656364</t>
  </si>
  <si>
    <t>1 "boiler</t>
  </si>
  <si>
    <t>84</t>
  </si>
  <si>
    <t>722290226</t>
  </si>
  <si>
    <t>Zkouška těsnosti vodovodního potrubí závitového do DN 50</t>
  </si>
  <si>
    <t>-183191649</t>
  </si>
  <si>
    <t>63+34+5 "připojovací potrubí ve stěnách, předstěnách</t>
  </si>
  <si>
    <t>11+12+8+22+18+13+42+17+15 "páteřní potrubí pod stropem, stoupací potrubí v šachtě</t>
  </si>
  <si>
    <t>12+2+59+38+2 "požární vodovod</t>
  </si>
  <si>
    <t>85</t>
  </si>
  <si>
    <t>722290234</t>
  </si>
  <si>
    <t>Proplach a dezinfekce vodovodního potrubí do DN 80</t>
  </si>
  <si>
    <t>-750541370</t>
  </si>
  <si>
    <t>86</t>
  </si>
  <si>
    <t>998722103</t>
  </si>
  <si>
    <t>Přesun hmot tonážní pro vnitřní vodovod v objektech v do 24 m</t>
  </si>
  <si>
    <t>522109083</t>
  </si>
  <si>
    <t>724</t>
  </si>
  <si>
    <t>Zdravotechnika - strojní vybavení</t>
  </si>
  <si>
    <t>87</t>
  </si>
  <si>
    <t>724242214</t>
  </si>
  <si>
    <t>Filtr domácí na studenou vodu G 2" se zpětným proplachem</t>
  </si>
  <si>
    <t>555596842</t>
  </si>
  <si>
    <t>88</t>
  </si>
  <si>
    <t>724231128</t>
  </si>
  <si>
    <t>Příslušenství měřící - tlakoměr deformační typ 03313</t>
  </si>
  <si>
    <t>1263966138</t>
  </si>
  <si>
    <t>89</t>
  </si>
  <si>
    <t>724411136</t>
  </si>
  <si>
    <t>Teploměr technický s pevným stonkem a jímkou spodní připojení délky 160 mm</t>
  </si>
  <si>
    <t>1559575074</t>
  </si>
  <si>
    <t>90</t>
  </si>
  <si>
    <t>732421212</t>
  </si>
  <si>
    <t>Čerpadlo teplovodní mokroběžné závitové cirkulační DN 20 výtlak do 4,0 m průtok 2,20 m3/h pro TUV</t>
  </si>
  <si>
    <t>-216152850</t>
  </si>
  <si>
    <t>91</t>
  </si>
  <si>
    <t>732331713</t>
  </si>
  <si>
    <t>Nádoba tlaková expanzní s membránou závitové připojení PN 1,0 o objemu 18 l</t>
  </si>
  <si>
    <t>857446632</t>
  </si>
  <si>
    <t>92</t>
  </si>
  <si>
    <t>734295011</t>
  </si>
  <si>
    <t>Směšovací armatura závitová trojcestná DN 40 termostatická samočinná</t>
  </si>
  <si>
    <t>-93593432</t>
  </si>
  <si>
    <t>93</t>
  </si>
  <si>
    <t>998724103</t>
  </si>
  <si>
    <t>Přesun hmot tonážní pro strojní vybavení v objektech v do 24 m</t>
  </si>
  <si>
    <t>-165608196</t>
  </si>
  <si>
    <t>725</t>
  </si>
  <si>
    <t>Zdravotechnika - zařizovací předměty</t>
  </si>
  <si>
    <t>94</t>
  </si>
  <si>
    <t>725119123</t>
  </si>
  <si>
    <t>Montáž klozetových mís závěsných na nosné stěny</t>
  </si>
  <si>
    <t>875867054</t>
  </si>
  <si>
    <t>10+1</t>
  </si>
  <si>
    <t>95</t>
  </si>
  <si>
    <t>642360510</t>
  </si>
  <si>
    <t>klozet keramický závěsný hluboké splachování handicap bílý</t>
  </si>
  <si>
    <t>227365917</t>
  </si>
  <si>
    <t>96</t>
  </si>
  <si>
    <t>551673830</t>
  </si>
  <si>
    <t>sedátko klozetové duroplastové bez poklopu, ocelové úchyty</t>
  </si>
  <si>
    <t>-623734734</t>
  </si>
  <si>
    <t>97</t>
  </si>
  <si>
    <t>642360410</t>
  </si>
  <si>
    <t>klozet keramický závěsný hluboké splachování bílý</t>
  </si>
  <si>
    <t>1298519838</t>
  </si>
  <si>
    <t>98</t>
  </si>
  <si>
    <t>551673820</t>
  </si>
  <si>
    <t>sedátko klozetové duroplastové s poklopem, ocelové úchyty</t>
  </si>
  <si>
    <t>-1481232273</t>
  </si>
  <si>
    <t>725121529</t>
  </si>
  <si>
    <t>Pisoárový záchodek automatický s teplotním spínačem</t>
  </si>
  <si>
    <t>1148218112</t>
  </si>
  <si>
    <t>725211603</t>
  </si>
  <si>
    <t>Umyvadlo keramické připevněné na stěnu šrouby bílé bez krytu na sifon 600 mm</t>
  </si>
  <si>
    <t>1455303997</t>
  </si>
  <si>
    <t>101</t>
  </si>
  <si>
    <t>725211681</t>
  </si>
  <si>
    <t>Umyvadlo keramické zdravotní připevněné na stěnu šrouby bílé 640 mm</t>
  </si>
  <si>
    <t>1575000108</t>
  </si>
  <si>
    <t>102</t>
  </si>
  <si>
    <t>725822611</t>
  </si>
  <si>
    <t>Baterie umyvadlové stojánkové pákové bez výpusti</t>
  </si>
  <si>
    <t>-960083154</t>
  </si>
  <si>
    <t>103</t>
  </si>
  <si>
    <t>725822613</t>
  </si>
  <si>
    <t>Baterie umyvadlové stojánkové pákové s prodlouženou páčkou bez výpusti</t>
  </si>
  <si>
    <t>-296718527</t>
  </si>
  <si>
    <t>104</t>
  </si>
  <si>
    <t>725861102</t>
  </si>
  <si>
    <t>Zápachová uzávěrka pro umyvadla DN 40 chrom</t>
  </si>
  <si>
    <t>1130112528</t>
  </si>
  <si>
    <t>105</t>
  </si>
  <si>
    <t>725861312</t>
  </si>
  <si>
    <t>Zápachová uzávěrka pro umyvadlo DN 40 podomítková</t>
  </si>
  <si>
    <t>-965354094</t>
  </si>
  <si>
    <t>106</t>
  </si>
  <si>
    <t>725851325</t>
  </si>
  <si>
    <t>Ventil odpadní umyvadlový bez přepadu G 5/4</t>
  </si>
  <si>
    <t>-1167513948</t>
  </si>
  <si>
    <t>107</t>
  </si>
  <si>
    <t>725311121</t>
  </si>
  <si>
    <t>Dřez jednoduchý nerezový se zápachovou uzávěrkou s odkapávací plochou 560x480 mm a miskou</t>
  </si>
  <si>
    <t>1545242364</t>
  </si>
  <si>
    <t>108</t>
  </si>
  <si>
    <t>725821328</t>
  </si>
  <si>
    <t>Baterie dřezové stojánkové pákové s vytahovací sprškou</t>
  </si>
  <si>
    <t>596784402</t>
  </si>
  <si>
    <t>109</t>
  </si>
  <si>
    <t>725851315</t>
  </si>
  <si>
    <t>Ventil odpadní dřezový s přepadem G 6/4</t>
  </si>
  <si>
    <t>1882735981</t>
  </si>
  <si>
    <t>110</t>
  </si>
  <si>
    <t>725862103</t>
  </si>
  <si>
    <t>Zápachová uzávěrka pro dřezy DN 40/50</t>
  </si>
  <si>
    <t>1130230315</t>
  </si>
  <si>
    <t>111</t>
  </si>
  <si>
    <t>721212125</t>
  </si>
  <si>
    <t>Odtokový sprchový žlab délky 900 mm s krycím roštem a zápachovou uzávěrkou</t>
  </si>
  <si>
    <t>339749861</t>
  </si>
  <si>
    <t>112</t>
  </si>
  <si>
    <t>725244121</t>
  </si>
  <si>
    <t>Dveře sprchové rámové se skleněnou výplní tl. 5 mm otvíravé dvoukřídlové do niky na vaničku šířky 700 mm</t>
  </si>
  <si>
    <t>-1205080355</t>
  </si>
  <si>
    <t>113</t>
  </si>
  <si>
    <t>725841311</t>
  </si>
  <si>
    <t>Baterie sprchové nástěnné pákové vč. sprchového setu</t>
  </si>
  <si>
    <t>-40681477</t>
  </si>
  <si>
    <t>114</t>
  </si>
  <si>
    <t>725331111</t>
  </si>
  <si>
    <t>Výlevka bez výtokových armatur keramická se sklopnou plastovou mřížkou 425 mm</t>
  </si>
  <si>
    <t>639616571</t>
  </si>
  <si>
    <t>115</t>
  </si>
  <si>
    <t>725111131</t>
  </si>
  <si>
    <t>Splachovač nádržkový plastový vysokopoložený</t>
  </si>
  <si>
    <t>-1628647070</t>
  </si>
  <si>
    <t>116</t>
  </si>
  <si>
    <t>725821316</t>
  </si>
  <si>
    <t>Baterie dřezové nástěnné pákové s otáčivým plochým ústím a délkou ramínka 300 mm</t>
  </si>
  <si>
    <t>-855400194</t>
  </si>
  <si>
    <t>117</t>
  </si>
  <si>
    <t>725291711</t>
  </si>
  <si>
    <t>Doplňky zařízení koupelen a záchodů smaltované madlo krakorcové dl 550 mm</t>
  </si>
  <si>
    <t>319479309</t>
  </si>
  <si>
    <t>118</t>
  </si>
  <si>
    <t>725291722</t>
  </si>
  <si>
    <t>Doplňky zařízení koupelen a záchodů smaltované madlo krakorcové sklopné dl 834 mm</t>
  </si>
  <si>
    <t>-1043456921</t>
  </si>
  <si>
    <t>119</t>
  </si>
  <si>
    <t>551470690</t>
  </si>
  <si>
    <t>zrcadlo pro imobilní sklopné</t>
  </si>
  <si>
    <t>503084080</t>
  </si>
  <si>
    <t>120</t>
  </si>
  <si>
    <t>725980123</t>
  </si>
  <si>
    <t>Dvířka 30/30 nerez</t>
  </si>
  <si>
    <t>-1636188360</t>
  </si>
  <si>
    <t>121</t>
  </si>
  <si>
    <t>998725103</t>
  </si>
  <si>
    <t>Přesun hmot tonážní pro zařizovací předměty v objektech v do 24 m</t>
  </si>
  <si>
    <t>-2051874980</t>
  </si>
  <si>
    <t>726</t>
  </si>
  <si>
    <t>Zdravotechnika - předstěnové instalace</t>
  </si>
  <si>
    <t>122</t>
  </si>
  <si>
    <t>726111031</t>
  </si>
  <si>
    <t>Instalační předstěna - klozet s ovládáním zepředu v 1080 mm závěsný do masivní zděné kce</t>
  </si>
  <si>
    <t>-14141835</t>
  </si>
  <si>
    <t>123</t>
  </si>
  <si>
    <t>726111032</t>
  </si>
  <si>
    <t>Instalační předstěna - klozet s ovládáním zepředu v 1080 mm závěsný do masivní zděné kce pro imobilní</t>
  </si>
  <si>
    <t>1323771075</t>
  </si>
  <si>
    <t>124</t>
  </si>
  <si>
    <t>552818000</t>
  </si>
  <si>
    <t>tlačítko pneumatické pro oddálené ovládání WC zepředu , dvě vody, bílé 24,6 x 16,4 cm</t>
  </si>
  <si>
    <t>1786809556</t>
  </si>
  <si>
    <t>125</t>
  </si>
  <si>
    <t>726191001</t>
  </si>
  <si>
    <t>Zvukoizolační souprava pro klozet a bidet</t>
  </si>
  <si>
    <t>567746729</t>
  </si>
  <si>
    <t>126</t>
  </si>
  <si>
    <t>726191002</t>
  </si>
  <si>
    <t>Souprava pro předstěnovou montáž</t>
  </si>
  <si>
    <t>-1242858656</t>
  </si>
  <si>
    <t>127</t>
  </si>
  <si>
    <t>998726113</t>
  </si>
  <si>
    <t>Přesun hmot tonážní pro instalační prefabrikáty v objektech v do 24 m</t>
  </si>
  <si>
    <t>-1947958919</t>
  </si>
  <si>
    <t>128</t>
  </si>
  <si>
    <t>727111206</t>
  </si>
  <si>
    <t>Prostup vodovodního potrubí D 54 mm stropem tl 15 cm požární odolnost EI 60-120</t>
  </si>
  <si>
    <t>-1423948676</t>
  </si>
  <si>
    <t>20 "požární ucpávka</t>
  </si>
  <si>
    <t>129</t>
  </si>
  <si>
    <t>727121135</t>
  </si>
  <si>
    <t>Protipožární manžeta D 110 mm z jedné strany dělící konstrukce požární odolnost EI 120</t>
  </si>
  <si>
    <t>1314542807</t>
  </si>
  <si>
    <t>15 "požární manžeta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</si>
</sst>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abSelected="1" topLeftCell="A91" workbookViewId="0">
      <selection activeCell="AG97" sqref="AG97:AM97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886718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40" t="s">
        <v>5</v>
      </c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49" t="s">
        <v>14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R5" s="20"/>
      <c r="BE5" s="246" t="s">
        <v>15</v>
      </c>
      <c r="BS5" s="17" t="s">
        <v>6</v>
      </c>
    </row>
    <row r="6" spans="1:74" s="1" customFormat="1" ht="36.9" customHeight="1">
      <c r="B6" s="20"/>
      <c r="D6" s="26" t="s">
        <v>16</v>
      </c>
      <c r="K6" s="250" t="s">
        <v>17</v>
      </c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R6" s="20"/>
      <c r="BE6" s="247"/>
      <c r="BS6" s="17" t="s">
        <v>18</v>
      </c>
    </row>
    <row r="7" spans="1:74" s="1" customFormat="1" ht="12" customHeight="1">
      <c r="B7" s="20"/>
      <c r="D7" s="27" t="s">
        <v>19</v>
      </c>
      <c r="K7" s="25" t="s">
        <v>1</v>
      </c>
      <c r="AK7" s="27" t="s">
        <v>20</v>
      </c>
      <c r="AN7" s="25" t="s">
        <v>1</v>
      </c>
      <c r="AR7" s="20"/>
      <c r="BE7" s="247"/>
      <c r="BS7" s="17" t="s">
        <v>21</v>
      </c>
    </row>
    <row r="8" spans="1:74" s="1" customFormat="1" ht="12" customHeight="1">
      <c r="B8" s="20"/>
      <c r="D8" s="27" t="s">
        <v>22</v>
      </c>
      <c r="K8" s="25" t="s">
        <v>23</v>
      </c>
      <c r="AK8" s="27" t="s">
        <v>24</v>
      </c>
      <c r="AN8" s="28" t="s">
        <v>25</v>
      </c>
      <c r="AR8" s="20"/>
      <c r="BE8" s="247"/>
      <c r="BS8" s="17" t="s">
        <v>26</v>
      </c>
    </row>
    <row r="9" spans="1:74" s="1" customFormat="1" ht="14.4" customHeight="1">
      <c r="B9" s="20"/>
      <c r="AR9" s="20"/>
      <c r="BE9" s="247"/>
      <c r="BS9" s="17" t="s">
        <v>27</v>
      </c>
    </row>
    <row r="10" spans="1:74" s="1" customFormat="1" ht="12" customHeight="1">
      <c r="B10" s="20"/>
      <c r="D10" s="27" t="s">
        <v>28</v>
      </c>
      <c r="AK10" s="27" t="s">
        <v>29</v>
      </c>
      <c r="AN10" s="25" t="s">
        <v>1</v>
      </c>
      <c r="AR10" s="20"/>
      <c r="BE10" s="247"/>
      <c r="BS10" s="17" t="s">
        <v>18</v>
      </c>
    </row>
    <row r="11" spans="1:74" s="1" customFormat="1" ht="18.5" customHeight="1">
      <c r="B11" s="20"/>
      <c r="E11" s="25" t="s">
        <v>30</v>
      </c>
      <c r="AK11" s="27" t="s">
        <v>31</v>
      </c>
      <c r="AN11" s="25" t="s">
        <v>1</v>
      </c>
      <c r="AR11" s="20"/>
      <c r="BE11" s="247"/>
      <c r="BS11" s="17" t="s">
        <v>18</v>
      </c>
    </row>
    <row r="12" spans="1:74" s="1" customFormat="1" ht="6.9" customHeight="1">
      <c r="B12" s="20"/>
      <c r="AR12" s="20"/>
      <c r="BE12" s="247"/>
      <c r="BS12" s="17" t="s">
        <v>18</v>
      </c>
    </row>
    <row r="13" spans="1:74" s="1" customFormat="1" ht="12" customHeight="1">
      <c r="B13" s="20"/>
      <c r="D13" s="27" t="s">
        <v>32</v>
      </c>
      <c r="AK13" s="27" t="s">
        <v>29</v>
      </c>
      <c r="AN13" s="29" t="s">
        <v>33</v>
      </c>
      <c r="AR13" s="20"/>
      <c r="BE13" s="247"/>
      <c r="BS13" s="17" t="s">
        <v>18</v>
      </c>
    </row>
    <row r="14" spans="1:74" ht="12.5">
      <c r="B14" s="20"/>
      <c r="E14" s="251" t="s">
        <v>33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7" t="s">
        <v>31</v>
      </c>
      <c r="AN14" s="29" t="s">
        <v>33</v>
      </c>
      <c r="AR14" s="20"/>
      <c r="BE14" s="247"/>
      <c r="BS14" s="17" t="s">
        <v>18</v>
      </c>
    </row>
    <row r="15" spans="1:74" s="1" customFormat="1" ht="6.9" customHeight="1">
      <c r="B15" s="20"/>
      <c r="AR15" s="20"/>
      <c r="BE15" s="247"/>
      <c r="BS15" s="17" t="s">
        <v>3</v>
      </c>
    </row>
    <row r="16" spans="1:74" s="1" customFormat="1" ht="12" customHeight="1">
      <c r="B16" s="20"/>
      <c r="D16" s="27" t="s">
        <v>34</v>
      </c>
      <c r="AK16" s="27" t="s">
        <v>29</v>
      </c>
      <c r="AN16" s="25" t="s">
        <v>1</v>
      </c>
      <c r="AR16" s="20"/>
      <c r="BE16" s="247"/>
      <c r="BS16" s="17" t="s">
        <v>3</v>
      </c>
    </row>
    <row r="17" spans="1:71" s="1" customFormat="1" ht="18.5" customHeight="1">
      <c r="B17" s="20"/>
      <c r="E17" s="25" t="s">
        <v>30</v>
      </c>
      <c r="AK17" s="27" t="s">
        <v>31</v>
      </c>
      <c r="AN17" s="25" t="s">
        <v>1</v>
      </c>
      <c r="AR17" s="20"/>
      <c r="BE17" s="247"/>
      <c r="BS17" s="17" t="s">
        <v>35</v>
      </c>
    </row>
    <row r="18" spans="1:71" s="1" customFormat="1" ht="6.9" customHeight="1">
      <c r="B18" s="20"/>
      <c r="AR18" s="20"/>
      <c r="BE18" s="247"/>
      <c r="BS18" s="17" t="s">
        <v>6</v>
      </c>
    </row>
    <row r="19" spans="1:71" s="1" customFormat="1" ht="12" customHeight="1">
      <c r="B19" s="20"/>
      <c r="D19" s="27" t="s">
        <v>36</v>
      </c>
      <c r="AK19" s="27" t="s">
        <v>29</v>
      </c>
      <c r="AN19" s="25" t="s">
        <v>1</v>
      </c>
      <c r="AR19" s="20"/>
      <c r="BE19" s="247"/>
      <c r="BS19" s="17" t="s">
        <v>6</v>
      </c>
    </row>
    <row r="20" spans="1:71" s="1" customFormat="1" ht="18.5" customHeight="1">
      <c r="B20" s="20"/>
      <c r="E20" s="25" t="s">
        <v>37</v>
      </c>
      <c r="AK20" s="27" t="s">
        <v>31</v>
      </c>
      <c r="AN20" s="25" t="s">
        <v>1</v>
      </c>
      <c r="AR20" s="20"/>
      <c r="BE20" s="247"/>
      <c r="BS20" s="17" t="s">
        <v>35</v>
      </c>
    </row>
    <row r="21" spans="1:71" s="1" customFormat="1" ht="6.9" customHeight="1">
      <c r="B21" s="20"/>
      <c r="AR21" s="20"/>
      <c r="BE21" s="247"/>
    </row>
    <row r="22" spans="1:71" s="1" customFormat="1" ht="12" customHeight="1">
      <c r="B22" s="20"/>
      <c r="D22" s="27" t="s">
        <v>38</v>
      </c>
      <c r="AR22" s="20"/>
      <c r="BE22" s="247"/>
    </row>
    <row r="23" spans="1:71" s="1" customFormat="1" ht="16.5" customHeight="1">
      <c r="B23" s="20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20"/>
      <c r="BE23" s="247"/>
    </row>
    <row r="24" spans="1:71" s="1" customFormat="1" ht="6.9" customHeight="1">
      <c r="B24" s="20"/>
      <c r="AR24" s="20"/>
      <c r="BE24" s="247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7"/>
    </row>
    <row r="26" spans="1:71" s="2" customFormat="1" ht="26" customHeight="1">
      <c r="A26" s="32"/>
      <c r="B26" s="33"/>
      <c r="C26" s="32"/>
      <c r="D26" s="34" t="s">
        <v>39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7">
        <f>ROUND(AG94,2)</f>
        <v>0</v>
      </c>
      <c r="AL26" s="238"/>
      <c r="AM26" s="238"/>
      <c r="AN26" s="238"/>
      <c r="AO26" s="238"/>
      <c r="AP26" s="32"/>
      <c r="AQ26" s="32"/>
      <c r="AR26" s="33"/>
      <c r="BE26" s="247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7"/>
    </row>
    <row r="28" spans="1:71" s="2" customFormat="1" ht="12.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9" t="s">
        <v>40</v>
      </c>
      <c r="M28" s="239"/>
      <c r="N28" s="239"/>
      <c r="O28" s="239"/>
      <c r="P28" s="239"/>
      <c r="Q28" s="32"/>
      <c r="R28" s="32"/>
      <c r="S28" s="32"/>
      <c r="T28" s="32"/>
      <c r="U28" s="32"/>
      <c r="V28" s="32"/>
      <c r="W28" s="239" t="s">
        <v>41</v>
      </c>
      <c r="X28" s="239"/>
      <c r="Y28" s="239"/>
      <c r="Z28" s="239"/>
      <c r="AA28" s="239"/>
      <c r="AB28" s="239"/>
      <c r="AC28" s="239"/>
      <c r="AD28" s="239"/>
      <c r="AE28" s="239"/>
      <c r="AF28" s="32"/>
      <c r="AG28" s="32"/>
      <c r="AH28" s="32"/>
      <c r="AI28" s="32"/>
      <c r="AJ28" s="32"/>
      <c r="AK28" s="239" t="s">
        <v>42</v>
      </c>
      <c r="AL28" s="239"/>
      <c r="AM28" s="239"/>
      <c r="AN28" s="239"/>
      <c r="AO28" s="239"/>
      <c r="AP28" s="32"/>
      <c r="AQ28" s="32"/>
      <c r="AR28" s="33"/>
      <c r="BE28" s="247"/>
    </row>
    <row r="29" spans="1:71" s="3" customFormat="1" ht="14.4" customHeight="1">
      <c r="B29" s="37"/>
      <c r="D29" s="27" t="s">
        <v>43</v>
      </c>
      <c r="F29" s="27" t="s">
        <v>44</v>
      </c>
      <c r="L29" s="233">
        <v>0.21</v>
      </c>
      <c r="M29" s="232"/>
      <c r="N29" s="232"/>
      <c r="O29" s="232"/>
      <c r="P29" s="232"/>
      <c r="W29" s="231" t="e">
        <f>ROUND(AZ94, 2)</f>
        <v>#REF!</v>
      </c>
      <c r="X29" s="232"/>
      <c r="Y29" s="232"/>
      <c r="Z29" s="232"/>
      <c r="AA29" s="232"/>
      <c r="AB29" s="232"/>
      <c r="AC29" s="232"/>
      <c r="AD29" s="232"/>
      <c r="AE29" s="232"/>
      <c r="AK29" s="231" t="e">
        <f>ROUND(AV94, 2)</f>
        <v>#REF!</v>
      </c>
      <c r="AL29" s="232"/>
      <c r="AM29" s="232"/>
      <c r="AN29" s="232"/>
      <c r="AO29" s="232"/>
      <c r="AR29" s="37"/>
      <c r="BE29" s="248"/>
    </row>
    <row r="30" spans="1:71" s="3" customFormat="1" ht="14.4" customHeight="1">
      <c r="B30" s="37"/>
      <c r="F30" s="27" t="s">
        <v>45</v>
      </c>
      <c r="L30" s="233">
        <v>0.15</v>
      </c>
      <c r="M30" s="232"/>
      <c r="N30" s="232"/>
      <c r="O30" s="232"/>
      <c r="P30" s="232"/>
      <c r="W30" s="231" t="e">
        <f>ROUND(BA94, 2)</f>
        <v>#REF!</v>
      </c>
      <c r="X30" s="232"/>
      <c r="Y30" s="232"/>
      <c r="Z30" s="232"/>
      <c r="AA30" s="232"/>
      <c r="AB30" s="232"/>
      <c r="AC30" s="232"/>
      <c r="AD30" s="232"/>
      <c r="AE30" s="232"/>
      <c r="AK30" s="231" t="e">
        <f>ROUND(AW94, 2)</f>
        <v>#REF!</v>
      </c>
      <c r="AL30" s="232"/>
      <c r="AM30" s="232"/>
      <c r="AN30" s="232"/>
      <c r="AO30" s="232"/>
      <c r="AR30" s="37"/>
      <c r="BE30" s="248"/>
    </row>
    <row r="31" spans="1:71" s="3" customFormat="1" ht="14.4" hidden="1" customHeight="1">
      <c r="B31" s="37"/>
      <c r="F31" s="27" t="s">
        <v>46</v>
      </c>
      <c r="L31" s="233">
        <v>0.21</v>
      </c>
      <c r="M31" s="232"/>
      <c r="N31" s="232"/>
      <c r="O31" s="232"/>
      <c r="P31" s="232"/>
      <c r="W31" s="231" t="e">
        <f>ROUND(BB94, 2)</f>
        <v>#REF!</v>
      </c>
      <c r="X31" s="232"/>
      <c r="Y31" s="232"/>
      <c r="Z31" s="232"/>
      <c r="AA31" s="232"/>
      <c r="AB31" s="232"/>
      <c r="AC31" s="232"/>
      <c r="AD31" s="232"/>
      <c r="AE31" s="232"/>
      <c r="AK31" s="231">
        <v>0</v>
      </c>
      <c r="AL31" s="232"/>
      <c r="AM31" s="232"/>
      <c r="AN31" s="232"/>
      <c r="AO31" s="232"/>
      <c r="AR31" s="37"/>
      <c r="BE31" s="248"/>
    </row>
    <row r="32" spans="1:71" s="3" customFormat="1" ht="14.4" hidden="1" customHeight="1">
      <c r="B32" s="37"/>
      <c r="F32" s="27" t="s">
        <v>47</v>
      </c>
      <c r="L32" s="233">
        <v>0.15</v>
      </c>
      <c r="M32" s="232"/>
      <c r="N32" s="232"/>
      <c r="O32" s="232"/>
      <c r="P32" s="232"/>
      <c r="W32" s="231" t="e">
        <f>ROUND(BC94, 2)</f>
        <v>#REF!</v>
      </c>
      <c r="X32" s="232"/>
      <c r="Y32" s="232"/>
      <c r="Z32" s="232"/>
      <c r="AA32" s="232"/>
      <c r="AB32" s="232"/>
      <c r="AC32" s="232"/>
      <c r="AD32" s="232"/>
      <c r="AE32" s="232"/>
      <c r="AK32" s="231">
        <v>0</v>
      </c>
      <c r="AL32" s="232"/>
      <c r="AM32" s="232"/>
      <c r="AN32" s="232"/>
      <c r="AO32" s="232"/>
      <c r="AR32" s="37"/>
      <c r="BE32" s="248"/>
    </row>
    <row r="33" spans="1:57" s="3" customFormat="1" ht="14.4" hidden="1" customHeight="1">
      <c r="B33" s="37"/>
      <c r="F33" s="27" t="s">
        <v>48</v>
      </c>
      <c r="L33" s="233">
        <v>0</v>
      </c>
      <c r="M33" s="232"/>
      <c r="N33" s="232"/>
      <c r="O33" s="232"/>
      <c r="P33" s="232"/>
      <c r="W33" s="231" t="e">
        <f>ROUND(BD94, 2)</f>
        <v>#REF!</v>
      </c>
      <c r="X33" s="232"/>
      <c r="Y33" s="232"/>
      <c r="Z33" s="232"/>
      <c r="AA33" s="232"/>
      <c r="AB33" s="232"/>
      <c r="AC33" s="232"/>
      <c r="AD33" s="232"/>
      <c r="AE33" s="232"/>
      <c r="AK33" s="231">
        <v>0</v>
      </c>
      <c r="AL33" s="232"/>
      <c r="AM33" s="232"/>
      <c r="AN33" s="232"/>
      <c r="AO33" s="232"/>
      <c r="AR33" s="37"/>
      <c r="BE33" s="248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7"/>
    </row>
    <row r="35" spans="1:57" s="2" customFormat="1" ht="26" customHeight="1">
      <c r="A35" s="32"/>
      <c r="B35" s="33"/>
      <c r="C35" s="38"/>
      <c r="D35" s="39" t="s">
        <v>49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50</v>
      </c>
      <c r="U35" s="40"/>
      <c r="V35" s="40"/>
      <c r="W35" s="40"/>
      <c r="X35" s="245" t="s">
        <v>51</v>
      </c>
      <c r="Y35" s="243"/>
      <c r="Z35" s="243"/>
      <c r="AA35" s="243"/>
      <c r="AB35" s="243"/>
      <c r="AC35" s="40"/>
      <c r="AD35" s="40"/>
      <c r="AE35" s="40"/>
      <c r="AF35" s="40"/>
      <c r="AG35" s="40"/>
      <c r="AH35" s="40"/>
      <c r="AI35" s="40"/>
      <c r="AJ35" s="40"/>
      <c r="AK35" s="242" t="e">
        <f>SUM(AK26:AK33)</f>
        <v>#REF!</v>
      </c>
      <c r="AL35" s="243"/>
      <c r="AM35" s="243"/>
      <c r="AN35" s="243"/>
      <c r="AO35" s="244"/>
      <c r="AP35" s="38"/>
      <c r="AQ35" s="38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52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53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5">
      <c r="A60" s="32"/>
      <c r="B60" s="33"/>
      <c r="C60" s="32"/>
      <c r="D60" s="45" t="s">
        <v>54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55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54</v>
      </c>
      <c r="AI60" s="35"/>
      <c r="AJ60" s="35"/>
      <c r="AK60" s="35"/>
      <c r="AL60" s="35"/>
      <c r="AM60" s="45" t="s">
        <v>55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">
      <c r="A64" s="32"/>
      <c r="B64" s="33"/>
      <c r="C64" s="32"/>
      <c r="D64" s="43" t="s">
        <v>56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57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5">
      <c r="A75" s="32"/>
      <c r="B75" s="33"/>
      <c r="C75" s="32"/>
      <c r="D75" s="45" t="s">
        <v>54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54</v>
      </c>
      <c r="AI75" s="35"/>
      <c r="AJ75" s="35"/>
      <c r="AK75" s="35"/>
      <c r="AL75" s="35"/>
      <c r="AM75" s="45" t="s">
        <v>55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>
      <c r="A82" s="32"/>
      <c r="B82" s="33"/>
      <c r="C82" s="21" t="s">
        <v>58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NEPASICE_ELMONTIA</v>
      </c>
      <c r="AR84" s="51"/>
    </row>
    <row r="85" spans="1:91" s="5" customFormat="1" ht="36.9" customHeight="1">
      <c r="B85" s="52"/>
      <c r="C85" s="53" t="s">
        <v>16</v>
      </c>
      <c r="L85" s="234" t="str">
        <f>K6</f>
        <v>REVITALIZACE AREÁLU fy. ELMONTIA a.s.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R85" s="52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22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kat. úz. Nepasice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24</v>
      </c>
      <c r="AJ87" s="32"/>
      <c r="AK87" s="32"/>
      <c r="AL87" s="32"/>
      <c r="AM87" s="236" t="str">
        <f>IF(AN8= "","",AN8)</f>
        <v>21. 7. 2020</v>
      </c>
      <c r="AN87" s="236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>
      <c r="A89" s="32"/>
      <c r="B89" s="33"/>
      <c r="C89" s="27" t="s">
        <v>28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34</v>
      </c>
      <c r="AJ89" s="32"/>
      <c r="AK89" s="32"/>
      <c r="AL89" s="32"/>
      <c r="AM89" s="219" t="str">
        <f>IF(E17="","",E17)</f>
        <v xml:space="preserve"> </v>
      </c>
      <c r="AN89" s="220"/>
      <c r="AO89" s="220"/>
      <c r="AP89" s="220"/>
      <c r="AQ89" s="32"/>
      <c r="AR89" s="33"/>
      <c r="AS89" s="215" t="s">
        <v>59</v>
      </c>
      <c r="AT89" s="21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>
      <c r="A90" s="32"/>
      <c r="B90" s="33"/>
      <c r="C90" s="27" t="s">
        <v>32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36</v>
      </c>
      <c r="AJ90" s="32"/>
      <c r="AK90" s="32"/>
      <c r="AL90" s="32"/>
      <c r="AM90" s="219" t="str">
        <f>IF(E20="","",E20)</f>
        <v>Ing. Karel Dovrtěl</v>
      </c>
      <c r="AN90" s="220"/>
      <c r="AO90" s="220"/>
      <c r="AP90" s="220"/>
      <c r="AQ90" s="32"/>
      <c r="AR90" s="33"/>
      <c r="AS90" s="217"/>
      <c r="AT90" s="21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7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7"/>
      <c r="AT91" s="21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21" t="s">
        <v>60</v>
      </c>
      <c r="D92" s="222"/>
      <c r="E92" s="222"/>
      <c r="F92" s="222"/>
      <c r="G92" s="222"/>
      <c r="H92" s="60"/>
      <c r="I92" s="224" t="s">
        <v>61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3" t="s">
        <v>62</v>
      </c>
      <c r="AH92" s="222"/>
      <c r="AI92" s="222"/>
      <c r="AJ92" s="222"/>
      <c r="AK92" s="222"/>
      <c r="AL92" s="222"/>
      <c r="AM92" s="222"/>
      <c r="AN92" s="224" t="s">
        <v>63</v>
      </c>
      <c r="AO92" s="222"/>
      <c r="AP92" s="225"/>
      <c r="AQ92" s="61" t="s">
        <v>64</v>
      </c>
      <c r="AR92" s="33"/>
      <c r="AS92" s="62" t="s">
        <v>65</v>
      </c>
      <c r="AT92" s="63" t="s">
        <v>66</v>
      </c>
      <c r="AU92" s="63" t="s">
        <v>67</v>
      </c>
      <c r="AV92" s="63" t="s">
        <v>68</v>
      </c>
      <c r="AW92" s="63" t="s">
        <v>69</v>
      </c>
      <c r="AX92" s="63" t="s">
        <v>70</v>
      </c>
      <c r="AY92" s="63" t="s">
        <v>71</v>
      </c>
      <c r="AZ92" s="63" t="s">
        <v>72</v>
      </c>
      <c r="BA92" s="63" t="s">
        <v>73</v>
      </c>
      <c r="BB92" s="63" t="s">
        <v>74</v>
      </c>
      <c r="BC92" s="63" t="s">
        <v>75</v>
      </c>
      <c r="BD92" s="64" t="s">
        <v>76</v>
      </c>
      <c r="BE92" s="32"/>
    </row>
    <row r="93" spans="1:91" s="2" customFormat="1" ht="10.7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>
      <c r="B94" s="68"/>
      <c r="C94" s="69" t="s">
        <v>77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9">
        <f>ROUND(SUM(AG95:AG97),2)</f>
        <v>0</v>
      </c>
      <c r="AH94" s="229"/>
      <c r="AI94" s="229"/>
      <c r="AJ94" s="229"/>
      <c r="AK94" s="229"/>
      <c r="AL94" s="229"/>
      <c r="AM94" s="229"/>
      <c r="AN94" s="230">
        <v>0</v>
      </c>
      <c r="AO94" s="230"/>
      <c r="AP94" s="230"/>
      <c r="AQ94" s="72" t="s">
        <v>1</v>
      </c>
      <c r="AR94" s="68"/>
      <c r="AS94" s="73">
        <f>ROUND(SUM(AS95:AS98),2)</f>
        <v>0</v>
      </c>
      <c r="AT94" s="74" t="e">
        <f>ROUND(SUM(AV94:AW94),2)</f>
        <v>#REF!</v>
      </c>
      <c r="AU94" s="75" t="e">
        <f>ROUND(SUM(AU95:AU98),5)</f>
        <v>#REF!</v>
      </c>
      <c r="AV94" s="74" t="e">
        <f>ROUND(AZ94*L29,2)</f>
        <v>#REF!</v>
      </c>
      <c r="AW94" s="74" t="e">
        <f>ROUND(BA94*L30,2)</f>
        <v>#REF!</v>
      </c>
      <c r="AX94" s="74" t="e">
        <f>ROUND(BB94*L29,2)</f>
        <v>#REF!</v>
      </c>
      <c r="AY94" s="74" t="e">
        <f>ROUND(BC94*L30,2)</f>
        <v>#REF!</v>
      </c>
      <c r="AZ94" s="74" t="e">
        <f>ROUND(SUM(AZ95:AZ98),2)</f>
        <v>#REF!</v>
      </c>
      <c r="BA94" s="74" t="e">
        <f>ROUND(SUM(BA95:BA98),2)</f>
        <v>#REF!</v>
      </c>
      <c r="BB94" s="74" t="e">
        <f>ROUND(SUM(BB95:BB98),2)</f>
        <v>#REF!</v>
      </c>
      <c r="BC94" s="74" t="e">
        <f>ROUND(SUM(BC95:BC98),2)</f>
        <v>#REF!</v>
      </c>
      <c r="BD94" s="76" t="e">
        <f>ROUND(SUM(BD95:BD98),2)</f>
        <v>#REF!</v>
      </c>
      <c r="BS94" s="77" t="s">
        <v>78</v>
      </c>
      <c r="BT94" s="77" t="s">
        <v>79</v>
      </c>
      <c r="BU94" s="78" t="s">
        <v>80</v>
      </c>
      <c r="BV94" s="77" t="s">
        <v>81</v>
      </c>
      <c r="BW94" s="77" t="s">
        <v>4</v>
      </c>
      <c r="BX94" s="77" t="s">
        <v>82</v>
      </c>
      <c r="CL94" s="77" t="s">
        <v>1</v>
      </c>
    </row>
    <row r="95" spans="1:91" s="7" customFormat="1" ht="37.5" customHeight="1">
      <c r="A95" s="79" t="s">
        <v>83</v>
      </c>
      <c r="B95" s="80"/>
      <c r="C95" s="81"/>
      <c r="D95" s="226" t="s">
        <v>84</v>
      </c>
      <c r="E95" s="226"/>
      <c r="F95" s="226"/>
      <c r="G95" s="226"/>
      <c r="H95" s="226"/>
      <c r="I95" s="82"/>
      <c r="J95" s="226" t="s">
        <v>85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7">
        <f>'PL_ZSPD-072020 - D.1.4 - ...'!J30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83" t="s">
        <v>86</v>
      </c>
      <c r="AR95" s="80"/>
      <c r="AS95" s="84">
        <v>0</v>
      </c>
      <c r="AT95" s="85">
        <f>ROUND(SUM(AV95:AW95),2)</f>
        <v>0</v>
      </c>
      <c r="AU95" s="86">
        <f>'PL_ZSPD-072020 - D.1.4 - ...'!P126</f>
        <v>0</v>
      </c>
      <c r="AV95" s="85">
        <f>'PL_ZSPD-072020 - D.1.4 - ...'!J33</f>
        <v>0</v>
      </c>
      <c r="AW95" s="85">
        <f>'PL_ZSPD-072020 - D.1.4 - ...'!J34</f>
        <v>0</v>
      </c>
      <c r="AX95" s="85">
        <f>'PL_ZSPD-072020 - D.1.4 - ...'!J35</f>
        <v>0</v>
      </c>
      <c r="AY95" s="85">
        <f>'PL_ZSPD-072020 - D.1.4 - ...'!J36</f>
        <v>0</v>
      </c>
      <c r="AZ95" s="85">
        <f>'PL_ZSPD-072020 - D.1.4 - ...'!F33</f>
        <v>0</v>
      </c>
      <c r="BA95" s="85">
        <f>'PL_ZSPD-072020 - D.1.4 - ...'!F34</f>
        <v>0</v>
      </c>
      <c r="BB95" s="85">
        <f>'PL_ZSPD-072020 - D.1.4 - ...'!F35</f>
        <v>0</v>
      </c>
      <c r="BC95" s="85">
        <f>'PL_ZSPD-072020 - D.1.4 - ...'!F36</f>
        <v>0</v>
      </c>
      <c r="BD95" s="87">
        <f>'PL_ZSPD-072020 - D.1.4 - ...'!F37</f>
        <v>0</v>
      </c>
      <c r="BT95" s="88" t="s">
        <v>21</v>
      </c>
      <c r="BV95" s="88" t="s">
        <v>81</v>
      </c>
      <c r="BW95" s="88" t="s">
        <v>87</v>
      </c>
      <c r="BX95" s="88" t="s">
        <v>4</v>
      </c>
      <c r="CL95" s="88" t="s">
        <v>1</v>
      </c>
      <c r="CM95" s="88" t="s">
        <v>88</v>
      </c>
    </row>
    <row r="96" spans="1:91" s="7" customFormat="1" ht="37.5" customHeight="1">
      <c r="A96" s="79" t="s">
        <v>83</v>
      </c>
      <c r="B96" s="80"/>
      <c r="C96" s="81"/>
      <c r="D96" s="226" t="s">
        <v>90</v>
      </c>
      <c r="E96" s="226"/>
      <c r="F96" s="226"/>
      <c r="G96" s="226"/>
      <c r="H96" s="226"/>
      <c r="I96" s="82"/>
      <c r="J96" s="226" t="s">
        <v>91</v>
      </c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7">
        <f>'VK_ZSPD-072020 - D.1.4 - ...'!J30</f>
        <v>0</v>
      </c>
      <c r="AH96" s="228"/>
      <c r="AI96" s="228"/>
      <c r="AJ96" s="228"/>
      <c r="AK96" s="228"/>
      <c r="AL96" s="228"/>
      <c r="AM96" s="228"/>
      <c r="AN96" s="227">
        <f>SUM(AG96,AT97)</f>
        <v>0</v>
      </c>
      <c r="AO96" s="228"/>
      <c r="AP96" s="228"/>
      <c r="AQ96" s="83" t="s">
        <v>86</v>
      </c>
      <c r="AR96" s="80"/>
      <c r="AS96" s="84">
        <v>0</v>
      </c>
      <c r="AT96" s="85" t="e">
        <f>ROUND(SUM(AV96:AW96),2)</f>
        <v>#REF!</v>
      </c>
      <c r="AU96" s="86" t="e">
        <f>#REF!</f>
        <v>#REF!</v>
      </c>
      <c r="AV96" s="85" t="e">
        <f>#REF!</f>
        <v>#REF!</v>
      </c>
      <c r="AW96" s="85" t="e">
        <f>#REF!</f>
        <v>#REF!</v>
      </c>
      <c r="AX96" s="85" t="e">
        <f>#REF!</f>
        <v>#REF!</v>
      </c>
      <c r="AY96" s="85" t="e">
        <f>#REF!</f>
        <v>#REF!</v>
      </c>
      <c r="AZ96" s="85" t="e">
        <f>#REF!</f>
        <v>#REF!</v>
      </c>
      <c r="BA96" s="85" t="e">
        <f>#REF!</f>
        <v>#REF!</v>
      </c>
      <c r="BB96" s="85" t="e">
        <f>#REF!</f>
        <v>#REF!</v>
      </c>
      <c r="BC96" s="85" t="e">
        <f>#REF!</f>
        <v>#REF!</v>
      </c>
      <c r="BD96" s="87" t="e">
        <f>#REF!</f>
        <v>#REF!</v>
      </c>
      <c r="BT96" s="88" t="s">
        <v>21</v>
      </c>
      <c r="BV96" s="88" t="s">
        <v>81</v>
      </c>
      <c r="BW96" s="88" t="s">
        <v>89</v>
      </c>
      <c r="BX96" s="88" t="s">
        <v>4</v>
      </c>
      <c r="CL96" s="88" t="s">
        <v>1</v>
      </c>
      <c r="CM96" s="88" t="s">
        <v>88</v>
      </c>
    </row>
    <row r="97" spans="1:91" s="7" customFormat="1" ht="37.5" customHeight="1">
      <c r="A97" s="79" t="s">
        <v>83</v>
      </c>
      <c r="B97" s="80"/>
      <c r="C97" s="81"/>
      <c r="D97" s="226" t="s">
        <v>93</v>
      </c>
      <c r="E97" s="226"/>
      <c r="F97" s="226"/>
      <c r="G97" s="226"/>
      <c r="H97" s="226"/>
      <c r="I97" s="82"/>
      <c r="J97" s="226" t="s">
        <v>94</v>
      </c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7">
        <f>'ZTI_ZDPS-072020 - D.1.4 -...'!J30</f>
        <v>0</v>
      </c>
      <c r="AH97" s="228"/>
      <c r="AI97" s="228"/>
      <c r="AJ97" s="228"/>
      <c r="AK97" s="228"/>
      <c r="AL97" s="228"/>
      <c r="AM97" s="228"/>
      <c r="AN97" s="227">
        <f>SUM(AG97,AT98)</f>
        <v>0</v>
      </c>
      <c r="AO97" s="228"/>
      <c r="AP97" s="228"/>
      <c r="AQ97" s="83" t="s">
        <v>86</v>
      </c>
      <c r="AR97" s="80"/>
      <c r="AS97" s="84">
        <v>0</v>
      </c>
      <c r="AT97" s="85">
        <f>ROUND(SUM(AV97:AW97),2)</f>
        <v>0</v>
      </c>
      <c r="AU97" s="86">
        <f>'VK_ZSPD-072020 - D.1.4 - ...'!P127</f>
        <v>0</v>
      </c>
      <c r="AV97" s="85">
        <f>'VK_ZSPD-072020 - D.1.4 - ...'!J33</f>
        <v>0</v>
      </c>
      <c r="AW97" s="85">
        <f>'VK_ZSPD-072020 - D.1.4 - ...'!J34</f>
        <v>0</v>
      </c>
      <c r="AX97" s="85">
        <f>'VK_ZSPD-072020 - D.1.4 - ...'!J35</f>
        <v>0</v>
      </c>
      <c r="AY97" s="85">
        <f>'VK_ZSPD-072020 - D.1.4 - ...'!J36</f>
        <v>0</v>
      </c>
      <c r="AZ97" s="85">
        <f>'VK_ZSPD-072020 - D.1.4 - ...'!F33</f>
        <v>0</v>
      </c>
      <c r="BA97" s="85">
        <f>'VK_ZSPD-072020 - D.1.4 - ...'!F34</f>
        <v>0</v>
      </c>
      <c r="BB97" s="85">
        <f>'VK_ZSPD-072020 - D.1.4 - ...'!F35</f>
        <v>0</v>
      </c>
      <c r="BC97" s="85">
        <f>'VK_ZSPD-072020 - D.1.4 - ...'!F36</f>
        <v>0</v>
      </c>
      <c r="BD97" s="87">
        <f>'VK_ZSPD-072020 - D.1.4 - ...'!F37</f>
        <v>0</v>
      </c>
      <c r="BT97" s="88" t="s">
        <v>21</v>
      </c>
      <c r="BV97" s="88" t="s">
        <v>81</v>
      </c>
      <c r="BW97" s="88" t="s">
        <v>92</v>
      </c>
      <c r="BX97" s="88" t="s">
        <v>4</v>
      </c>
      <c r="CL97" s="88" t="s">
        <v>1</v>
      </c>
      <c r="CM97" s="88" t="s">
        <v>88</v>
      </c>
    </row>
    <row r="98" spans="1:91" s="7" customFormat="1" ht="37.5" customHeight="1">
      <c r="A98" s="79" t="s">
        <v>83</v>
      </c>
      <c r="B98" s="80"/>
      <c r="C98" s="8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83" t="s">
        <v>86</v>
      </c>
      <c r="AR98" s="80"/>
      <c r="AS98" s="89">
        <v>0</v>
      </c>
      <c r="AT98" s="90">
        <f>ROUND(SUM(AV98:AW98),2)</f>
        <v>0</v>
      </c>
      <c r="AU98" s="91">
        <f>'ZTI_ZDPS-072020 - D.1.4 -...'!P127</f>
        <v>0</v>
      </c>
      <c r="AV98" s="90">
        <f>'ZTI_ZDPS-072020 - D.1.4 -...'!J33</f>
        <v>0</v>
      </c>
      <c r="AW98" s="90">
        <f>'ZTI_ZDPS-072020 - D.1.4 -...'!J34</f>
        <v>0</v>
      </c>
      <c r="AX98" s="90">
        <f>'ZTI_ZDPS-072020 - D.1.4 -...'!J35</f>
        <v>0</v>
      </c>
      <c r="AY98" s="90">
        <f>'ZTI_ZDPS-072020 - D.1.4 -...'!J36</f>
        <v>0</v>
      </c>
      <c r="AZ98" s="90">
        <f>'ZTI_ZDPS-072020 - D.1.4 -...'!F33</f>
        <v>0</v>
      </c>
      <c r="BA98" s="90">
        <f>'ZTI_ZDPS-072020 - D.1.4 -...'!F34</f>
        <v>0</v>
      </c>
      <c r="BB98" s="90">
        <f>'ZTI_ZDPS-072020 - D.1.4 -...'!F35</f>
        <v>0</v>
      </c>
      <c r="BC98" s="90">
        <f>'ZTI_ZDPS-072020 - D.1.4 -...'!F36</f>
        <v>0</v>
      </c>
      <c r="BD98" s="92">
        <f>'ZTI_ZDPS-072020 - D.1.4 -...'!F37</f>
        <v>0</v>
      </c>
      <c r="BT98" s="88" t="s">
        <v>21</v>
      </c>
      <c r="BV98" s="88" t="s">
        <v>81</v>
      </c>
      <c r="BW98" s="88" t="s">
        <v>95</v>
      </c>
      <c r="BX98" s="88" t="s">
        <v>4</v>
      </c>
      <c r="CL98" s="88" t="s">
        <v>1</v>
      </c>
      <c r="CM98" s="88" t="s">
        <v>88</v>
      </c>
    </row>
    <row r="99" spans="1:91" s="2" customFormat="1" ht="30" customHeight="1">
      <c r="A99" s="32"/>
      <c r="B99" s="33"/>
      <c r="C99" s="3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6.9" customHeight="1">
      <c r="A100" s="32"/>
      <c r="B100" s="47"/>
      <c r="C100" s="4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48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7:AP97"/>
    <mergeCell ref="AG97:AM97"/>
    <mergeCell ref="L85:AO85"/>
    <mergeCell ref="AM87:AN87"/>
    <mergeCell ref="AM89:AP89"/>
    <mergeCell ref="AG94:AM94"/>
    <mergeCell ref="AN94:AP94"/>
    <mergeCell ref="AN96:AP96"/>
    <mergeCell ref="D96:H96"/>
    <mergeCell ref="J96:AF96"/>
    <mergeCell ref="AG96:AM96"/>
    <mergeCell ref="D95:H95"/>
    <mergeCell ref="AG95:AM95"/>
    <mergeCell ref="J95:AF95"/>
    <mergeCell ref="AN95:AP95"/>
    <mergeCell ref="D97:H97"/>
    <mergeCell ref="J97:AF97"/>
    <mergeCell ref="AS89:AT91"/>
    <mergeCell ref="AM90:AP90"/>
    <mergeCell ref="C92:G92"/>
    <mergeCell ref="AG92:AM92"/>
    <mergeCell ref="I92:AF92"/>
    <mergeCell ref="AN92:AP92"/>
  </mergeCells>
  <hyperlinks>
    <hyperlink ref="A95" location="'PL_ZSPD-072020 - D.1.4 - ...'!C2" display="/"/>
    <hyperlink ref="A96" location="'PP_ZSPD-072020 - D.1.4 - ...'!C2" display="/"/>
    <hyperlink ref="A97" location="'VK_ZSPD-072020 - D.1.4 - ...'!C2" display="/"/>
    <hyperlink ref="A98" location="'ZTI_ZDPS-072020 - D.1.4 -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5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3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3"/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7" t="s">
        <v>87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" customHeight="1">
      <c r="B4" s="20"/>
      <c r="D4" s="21" t="s">
        <v>96</v>
      </c>
      <c r="I4" s="93"/>
      <c r="L4" s="20"/>
      <c r="M4" s="95" t="s">
        <v>10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5" t="str">
        <f>'Rekapitulace stavby'!K6</f>
        <v>REVITALIZACE AREÁLU fy. ELMONTIA a.s.</v>
      </c>
      <c r="F7" s="256"/>
      <c r="G7" s="256"/>
      <c r="H7" s="256"/>
      <c r="I7" s="93"/>
      <c r="L7" s="20"/>
    </row>
    <row r="8" spans="1:46" s="2" customFormat="1" ht="12" customHeight="1">
      <c r="A8" s="32"/>
      <c r="B8" s="33"/>
      <c r="C8" s="32"/>
      <c r="D8" s="27" t="s">
        <v>97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4" t="s">
        <v>98</v>
      </c>
      <c r="F9" s="254"/>
      <c r="G9" s="254"/>
      <c r="H9" s="254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21. 7. 2020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31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32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7" t="str">
        <f>'Rekapitulace stavby'!E14</f>
        <v>Vyplň údaj</v>
      </c>
      <c r="F18" s="249"/>
      <c r="G18" s="249"/>
      <c r="H18" s="249"/>
      <c r="I18" s="97" t="s">
        <v>31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34</v>
      </c>
      <c r="E20" s="32"/>
      <c r="F20" s="32"/>
      <c r="G20" s="32"/>
      <c r="H20" s="32"/>
      <c r="I20" s="97" t="s">
        <v>29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31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36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37</v>
      </c>
      <c r="F24" s="32"/>
      <c r="G24" s="32"/>
      <c r="H24" s="32"/>
      <c r="I24" s="97" t="s">
        <v>31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38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3" t="s">
        <v>1</v>
      </c>
      <c r="F27" s="253"/>
      <c r="G27" s="253"/>
      <c r="H27" s="25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3" t="s">
        <v>39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41</v>
      </c>
      <c r="G32" s="32"/>
      <c r="H32" s="32"/>
      <c r="I32" s="104" t="s">
        <v>40</v>
      </c>
      <c r="J32" s="36" t="s">
        <v>42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43</v>
      </c>
      <c r="E33" s="27" t="s">
        <v>44</v>
      </c>
      <c r="F33" s="106">
        <f>ROUND((SUM(BE126:BE274)),  2)</f>
        <v>0</v>
      </c>
      <c r="G33" s="32"/>
      <c r="H33" s="32"/>
      <c r="I33" s="107">
        <v>0.21</v>
      </c>
      <c r="J33" s="106">
        <f>ROUND(((SUM(BE126:BE274))*I33),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45</v>
      </c>
      <c r="F34" s="106">
        <f>ROUND((SUM(BF126:BF274)),  2)</f>
        <v>0</v>
      </c>
      <c r="G34" s="32"/>
      <c r="H34" s="32"/>
      <c r="I34" s="107">
        <v>0.15</v>
      </c>
      <c r="J34" s="106">
        <f>ROUND(((SUM(BF126:BF274))*I34),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46</v>
      </c>
      <c r="F35" s="106">
        <f>ROUND((SUM(BG126:BG274)),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47</v>
      </c>
      <c r="F36" s="106">
        <f>ROUND((SUM(BH126:BH274)),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48</v>
      </c>
      <c r="F37" s="106">
        <f>ROUND((SUM(BI126:BI274)),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08"/>
      <c r="D39" s="109" t="s">
        <v>49</v>
      </c>
      <c r="E39" s="60"/>
      <c r="F39" s="60"/>
      <c r="G39" s="110" t="s">
        <v>50</v>
      </c>
      <c r="H39" s="111" t="s">
        <v>51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52</v>
      </c>
      <c r="E50" s="44"/>
      <c r="F50" s="44"/>
      <c r="G50" s="43" t="s">
        <v>53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5" t="s">
        <v>54</v>
      </c>
      <c r="E61" s="35"/>
      <c r="F61" s="116" t="s">
        <v>55</v>
      </c>
      <c r="G61" s="45" t="s">
        <v>54</v>
      </c>
      <c r="H61" s="35"/>
      <c r="I61" s="117"/>
      <c r="J61" s="118" t="s">
        <v>55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56</v>
      </c>
      <c r="E65" s="46"/>
      <c r="F65" s="46"/>
      <c r="G65" s="43" t="s">
        <v>57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5" t="s">
        <v>54</v>
      </c>
      <c r="E76" s="35"/>
      <c r="F76" s="116" t="s">
        <v>55</v>
      </c>
      <c r="G76" s="45" t="s">
        <v>54</v>
      </c>
      <c r="H76" s="35"/>
      <c r="I76" s="117"/>
      <c r="J76" s="118" t="s">
        <v>55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REVITALIZACE AREÁLU fy. ELMONTIA a.s.</v>
      </c>
      <c r="F85" s="256"/>
      <c r="G85" s="256"/>
      <c r="H85" s="256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4" t="str">
        <f>E9</f>
        <v>PL_ZSPD-072020 - D.1.4 - PLYNOVÁ ZAŘÍZENÍ</v>
      </c>
      <c r="F87" s="254"/>
      <c r="G87" s="254"/>
      <c r="H87" s="254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>kat. úz. Nepasice</v>
      </c>
      <c r="G89" s="32"/>
      <c r="H89" s="32"/>
      <c r="I89" s="97" t="s">
        <v>24</v>
      </c>
      <c r="J89" s="55" t="str">
        <f>IF(J12="","",J12)</f>
        <v>21. 7. 2020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34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32</v>
      </c>
      <c r="D92" s="32"/>
      <c r="E92" s="32"/>
      <c r="F92" s="25" t="str">
        <f>IF(E18="","",E18)</f>
        <v>Vyplň údaj</v>
      </c>
      <c r="G92" s="32"/>
      <c r="H92" s="32"/>
      <c r="I92" s="97" t="s">
        <v>36</v>
      </c>
      <c r="J92" s="30" t="str">
        <f>E24</f>
        <v>Ing. Karel Dovrtěl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100</v>
      </c>
      <c r="D94" s="108"/>
      <c r="E94" s="108"/>
      <c r="F94" s="108"/>
      <c r="G94" s="108"/>
      <c r="H94" s="108"/>
      <c r="I94" s="123"/>
      <c r="J94" s="124" t="s">
        <v>101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>
      <c r="A96" s="32"/>
      <c r="B96" s="33"/>
      <c r="C96" s="125" t="s">
        <v>102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103</v>
      </c>
    </row>
    <row r="97" spans="1:31" s="9" customFormat="1" ht="24.9" customHeight="1">
      <c r="B97" s="126"/>
      <c r="D97" s="127" t="s">
        <v>104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20" customHeight="1">
      <c r="B98" s="131"/>
      <c r="D98" s="132" t="s">
        <v>105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20" customHeight="1">
      <c r="B99" s="131"/>
      <c r="D99" s="132" t="s">
        <v>106</v>
      </c>
      <c r="E99" s="133"/>
      <c r="F99" s="133"/>
      <c r="G99" s="133"/>
      <c r="H99" s="133"/>
      <c r="I99" s="134"/>
      <c r="J99" s="135">
        <f>J159</f>
        <v>0</v>
      </c>
      <c r="L99" s="131"/>
    </row>
    <row r="100" spans="1:31" s="10" customFormat="1" ht="20" customHeight="1">
      <c r="B100" s="131"/>
      <c r="D100" s="132" t="s">
        <v>107</v>
      </c>
      <c r="E100" s="133"/>
      <c r="F100" s="133"/>
      <c r="G100" s="133"/>
      <c r="H100" s="133"/>
      <c r="I100" s="134"/>
      <c r="J100" s="135">
        <f>J163</f>
        <v>0</v>
      </c>
      <c r="L100" s="131"/>
    </row>
    <row r="101" spans="1:31" s="10" customFormat="1" ht="20" customHeight="1">
      <c r="B101" s="131"/>
      <c r="D101" s="132" t="s">
        <v>108</v>
      </c>
      <c r="E101" s="133"/>
      <c r="F101" s="133"/>
      <c r="G101" s="133"/>
      <c r="H101" s="133"/>
      <c r="I101" s="134"/>
      <c r="J101" s="135">
        <f>J188</f>
        <v>0</v>
      </c>
      <c r="L101" s="131"/>
    </row>
    <row r="102" spans="1:31" s="10" customFormat="1" ht="20" customHeight="1">
      <c r="B102" s="131"/>
      <c r="D102" s="132" t="s">
        <v>109</v>
      </c>
      <c r="E102" s="133"/>
      <c r="F102" s="133"/>
      <c r="G102" s="133"/>
      <c r="H102" s="133"/>
      <c r="I102" s="134"/>
      <c r="J102" s="135">
        <f>J190</f>
        <v>0</v>
      </c>
      <c r="L102" s="131"/>
    </row>
    <row r="103" spans="1:31" s="9" customFormat="1" ht="24.9" customHeight="1">
      <c r="B103" s="126"/>
      <c r="D103" s="127" t="s">
        <v>110</v>
      </c>
      <c r="E103" s="128"/>
      <c r="F103" s="128"/>
      <c r="G103" s="128"/>
      <c r="H103" s="128"/>
      <c r="I103" s="129"/>
      <c r="J103" s="130">
        <f>J194</f>
        <v>0</v>
      </c>
      <c r="L103" s="126"/>
    </row>
    <row r="104" spans="1:31" s="10" customFormat="1" ht="20" customHeight="1">
      <c r="B104" s="131"/>
      <c r="D104" s="132" t="s">
        <v>111</v>
      </c>
      <c r="E104" s="133"/>
      <c r="F104" s="133"/>
      <c r="G104" s="133"/>
      <c r="H104" s="133"/>
      <c r="I104" s="134"/>
      <c r="J104" s="135">
        <f>J195</f>
        <v>0</v>
      </c>
      <c r="L104" s="131"/>
    </row>
    <row r="105" spans="1:31" s="10" customFormat="1" ht="20" customHeight="1">
      <c r="B105" s="131"/>
      <c r="D105" s="132" t="s">
        <v>112</v>
      </c>
      <c r="E105" s="133"/>
      <c r="F105" s="133"/>
      <c r="G105" s="133"/>
      <c r="H105" s="133"/>
      <c r="I105" s="134"/>
      <c r="J105" s="135">
        <f>J267</f>
        <v>0</v>
      </c>
      <c r="L105" s="131"/>
    </row>
    <row r="106" spans="1:31" s="10" customFormat="1" ht="20" customHeight="1">
      <c r="B106" s="131"/>
      <c r="D106" s="132" t="s">
        <v>113</v>
      </c>
      <c r="E106" s="133"/>
      <c r="F106" s="133"/>
      <c r="G106" s="133"/>
      <c r="H106" s="133"/>
      <c r="I106" s="134"/>
      <c r="J106" s="135">
        <f>J271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" customHeight="1">
      <c r="A113" s="32"/>
      <c r="B113" s="33"/>
      <c r="C113" s="21" t="s">
        <v>114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16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5" t="str">
        <f>E7</f>
        <v>REVITALIZACE AREÁLU fy. ELMONTIA a.s.</v>
      </c>
      <c r="F116" s="256"/>
      <c r="G116" s="256"/>
      <c r="H116" s="256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97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34" t="str">
        <f>E9</f>
        <v>PL_ZSPD-072020 - D.1.4 - PLYNOVÁ ZAŘÍZENÍ</v>
      </c>
      <c r="F118" s="254"/>
      <c r="G118" s="254"/>
      <c r="H118" s="254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22</v>
      </c>
      <c r="D120" s="32"/>
      <c r="E120" s="32"/>
      <c r="F120" s="25" t="str">
        <f>F12</f>
        <v>kat. úz. Nepasice</v>
      </c>
      <c r="G120" s="32"/>
      <c r="H120" s="32"/>
      <c r="I120" s="97" t="s">
        <v>24</v>
      </c>
      <c r="J120" s="55" t="str">
        <f>IF(J12="","",J12)</f>
        <v>21. 7. 2020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15" customHeight="1">
      <c r="A122" s="32"/>
      <c r="B122" s="33"/>
      <c r="C122" s="27" t="s">
        <v>28</v>
      </c>
      <c r="D122" s="32"/>
      <c r="E122" s="32"/>
      <c r="F122" s="25" t="str">
        <f>E15</f>
        <v xml:space="preserve"> </v>
      </c>
      <c r="G122" s="32"/>
      <c r="H122" s="32"/>
      <c r="I122" s="97" t="s">
        <v>34</v>
      </c>
      <c r="J122" s="30" t="str">
        <f>E21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32</v>
      </c>
      <c r="D123" s="32"/>
      <c r="E123" s="32"/>
      <c r="F123" s="25" t="str">
        <f>IF(E18="","",E18)</f>
        <v>Vyplň údaj</v>
      </c>
      <c r="G123" s="32"/>
      <c r="H123" s="32"/>
      <c r="I123" s="97" t="s">
        <v>36</v>
      </c>
      <c r="J123" s="30" t="str">
        <f>E24</f>
        <v>Ing. Karel Dovrtěl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4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115</v>
      </c>
      <c r="D125" s="139" t="s">
        <v>64</v>
      </c>
      <c r="E125" s="139" t="s">
        <v>60</v>
      </c>
      <c r="F125" s="139" t="s">
        <v>61</v>
      </c>
      <c r="G125" s="139" t="s">
        <v>116</v>
      </c>
      <c r="H125" s="139" t="s">
        <v>117</v>
      </c>
      <c r="I125" s="140" t="s">
        <v>118</v>
      </c>
      <c r="J125" s="141" t="s">
        <v>101</v>
      </c>
      <c r="K125" s="142" t="s">
        <v>119</v>
      </c>
      <c r="L125" s="143"/>
      <c r="M125" s="62" t="s">
        <v>1</v>
      </c>
      <c r="N125" s="63" t="s">
        <v>43</v>
      </c>
      <c r="O125" s="63" t="s">
        <v>120</v>
      </c>
      <c r="P125" s="63" t="s">
        <v>121</v>
      </c>
      <c r="Q125" s="63" t="s">
        <v>122</v>
      </c>
      <c r="R125" s="63" t="s">
        <v>123</v>
      </c>
      <c r="S125" s="63" t="s">
        <v>124</v>
      </c>
      <c r="T125" s="64" t="s">
        <v>125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75" customHeight="1">
      <c r="A126" s="32"/>
      <c r="B126" s="33"/>
      <c r="C126" s="69" t="s">
        <v>126</v>
      </c>
      <c r="D126" s="32"/>
      <c r="E126" s="32"/>
      <c r="F126" s="32"/>
      <c r="G126" s="32"/>
      <c r="H126" s="32"/>
      <c r="I126" s="96"/>
      <c r="J126" s="144">
        <f>BK126</f>
        <v>0</v>
      </c>
      <c r="K126" s="32"/>
      <c r="L126" s="33"/>
      <c r="M126" s="65"/>
      <c r="N126" s="56"/>
      <c r="O126" s="66"/>
      <c r="P126" s="145">
        <f>P127+P194</f>
        <v>0</v>
      </c>
      <c r="Q126" s="66"/>
      <c r="R126" s="145">
        <f>R127+R194</f>
        <v>28.299023800000001</v>
      </c>
      <c r="S126" s="66"/>
      <c r="T126" s="146">
        <f>T127+T194</f>
        <v>110.00000000000001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78</v>
      </c>
      <c r="AU126" s="17" t="s">
        <v>103</v>
      </c>
      <c r="BK126" s="147">
        <f>BK127+BK194</f>
        <v>0</v>
      </c>
    </row>
    <row r="127" spans="1:63" s="12" customFormat="1" ht="26" customHeight="1">
      <c r="B127" s="148"/>
      <c r="D127" s="149" t="s">
        <v>78</v>
      </c>
      <c r="E127" s="150" t="s">
        <v>127</v>
      </c>
      <c r="F127" s="150" t="s">
        <v>128</v>
      </c>
      <c r="I127" s="151"/>
      <c r="J127" s="152">
        <f>BK127</f>
        <v>0</v>
      </c>
      <c r="L127" s="148"/>
      <c r="M127" s="153"/>
      <c r="N127" s="154"/>
      <c r="O127" s="154"/>
      <c r="P127" s="155">
        <f>P128+P159+P163+P188+P190</f>
        <v>0</v>
      </c>
      <c r="Q127" s="154"/>
      <c r="R127" s="155">
        <f>R128+R159+R163+R188+R190</f>
        <v>26.7880638</v>
      </c>
      <c r="S127" s="154"/>
      <c r="T127" s="156">
        <f>T128+T159+T163+T188+T190</f>
        <v>110.00000000000001</v>
      </c>
      <c r="AR127" s="149" t="s">
        <v>21</v>
      </c>
      <c r="AT127" s="157" t="s">
        <v>78</v>
      </c>
      <c r="AU127" s="157" t="s">
        <v>79</v>
      </c>
      <c r="AY127" s="149" t="s">
        <v>129</v>
      </c>
      <c r="BK127" s="158">
        <f>BK128+BK159+BK163+BK188+BK190</f>
        <v>0</v>
      </c>
    </row>
    <row r="128" spans="1:63" s="12" customFormat="1" ht="22.75" customHeight="1">
      <c r="B128" s="148"/>
      <c r="D128" s="149" t="s">
        <v>78</v>
      </c>
      <c r="E128" s="159" t="s">
        <v>21</v>
      </c>
      <c r="F128" s="159" t="s">
        <v>130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SUM(P129:P158)</f>
        <v>0</v>
      </c>
      <c r="Q128" s="154"/>
      <c r="R128" s="155">
        <f>SUM(R129:R158)</f>
        <v>21.246359999999999</v>
      </c>
      <c r="S128" s="154"/>
      <c r="T128" s="156">
        <f>SUM(T129:T158)</f>
        <v>0</v>
      </c>
      <c r="AR128" s="149" t="s">
        <v>21</v>
      </c>
      <c r="AT128" s="157" t="s">
        <v>78</v>
      </c>
      <c r="AU128" s="157" t="s">
        <v>21</v>
      </c>
      <c r="AY128" s="149" t="s">
        <v>129</v>
      </c>
      <c r="BK128" s="158">
        <f>SUM(BK129:BK158)</f>
        <v>0</v>
      </c>
    </row>
    <row r="129" spans="1:65" s="2" customFormat="1" ht="21.75" customHeight="1">
      <c r="A129" s="32"/>
      <c r="B129" s="161"/>
      <c r="C129" s="162" t="s">
        <v>21</v>
      </c>
      <c r="D129" s="162" t="s">
        <v>131</v>
      </c>
      <c r="E129" s="163" t="s">
        <v>132</v>
      </c>
      <c r="F129" s="164" t="s">
        <v>133</v>
      </c>
      <c r="G129" s="165" t="s">
        <v>134</v>
      </c>
      <c r="H129" s="166">
        <v>31.68</v>
      </c>
      <c r="I129" s="167"/>
      <c r="J129" s="168">
        <f>ROUND(I129*H129,2)</f>
        <v>0</v>
      </c>
      <c r="K129" s="169"/>
      <c r="L129" s="33"/>
      <c r="M129" s="170" t="s">
        <v>1</v>
      </c>
      <c r="N129" s="171" t="s">
        <v>44</v>
      </c>
      <c r="O129" s="58"/>
      <c r="P129" s="172">
        <f>O129*H129</f>
        <v>0</v>
      </c>
      <c r="Q129" s="172">
        <v>0</v>
      </c>
      <c r="R129" s="172">
        <f>Q129*H129</f>
        <v>0</v>
      </c>
      <c r="S129" s="172">
        <v>0</v>
      </c>
      <c r="T129" s="173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135</v>
      </c>
      <c r="AT129" s="174" t="s">
        <v>131</v>
      </c>
      <c r="AU129" s="174" t="s">
        <v>88</v>
      </c>
      <c r="AY129" s="17" t="s">
        <v>129</v>
      </c>
      <c r="BE129" s="175">
        <f>IF(N129="základní",J129,0)</f>
        <v>0</v>
      </c>
      <c r="BF129" s="175">
        <f>IF(N129="snížená",J129,0)</f>
        <v>0</v>
      </c>
      <c r="BG129" s="175">
        <f>IF(N129="zákl. přenesená",J129,0)</f>
        <v>0</v>
      </c>
      <c r="BH129" s="175">
        <f>IF(N129="sníž. přenesená",J129,0)</f>
        <v>0</v>
      </c>
      <c r="BI129" s="175">
        <f>IF(N129="nulová",J129,0)</f>
        <v>0</v>
      </c>
      <c r="BJ129" s="17" t="s">
        <v>21</v>
      </c>
      <c r="BK129" s="175">
        <f>ROUND(I129*H129,2)</f>
        <v>0</v>
      </c>
      <c r="BL129" s="17" t="s">
        <v>135</v>
      </c>
      <c r="BM129" s="174" t="s">
        <v>136</v>
      </c>
    </row>
    <row r="130" spans="1:65" s="13" customFormat="1">
      <c r="B130" s="176"/>
      <c r="D130" s="177" t="s">
        <v>137</v>
      </c>
      <c r="E130" s="178" t="s">
        <v>1</v>
      </c>
      <c r="F130" s="179" t="s">
        <v>138</v>
      </c>
      <c r="H130" s="180">
        <v>31.68</v>
      </c>
      <c r="I130" s="181"/>
      <c r="L130" s="176"/>
      <c r="M130" s="182"/>
      <c r="N130" s="183"/>
      <c r="O130" s="183"/>
      <c r="P130" s="183"/>
      <c r="Q130" s="183"/>
      <c r="R130" s="183"/>
      <c r="S130" s="183"/>
      <c r="T130" s="184"/>
      <c r="AT130" s="178" t="s">
        <v>137</v>
      </c>
      <c r="AU130" s="178" t="s">
        <v>88</v>
      </c>
      <c r="AV130" s="13" t="s">
        <v>88</v>
      </c>
      <c r="AW130" s="13" t="s">
        <v>35</v>
      </c>
      <c r="AX130" s="13" t="s">
        <v>79</v>
      </c>
      <c r="AY130" s="178" t="s">
        <v>129</v>
      </c>
    </row>
    <row r="131" spans="1:65" s="14" customFormat="1">
      <c r="B131" s="185"/>
      <c r="D131" s="177" t="s">
        <v>137</v>
      </c>
      <c r="E131" s="186" t="s">
        <v>1</v>
      </c>
      <c r="F131" s="187" t="s">
        <v>139</v>
      </c>
      <c r="H131" s="188">
        <v>31.68</v>
      </c>
      <c r="I131" s="189"/>
      <c r="L131" s="185"/>
      <c r="M131" s="190"/>
      <c r="N131" s="191"/>
      <c r="O131" s="191"/>
      <c r="P131" s="191"/>
      <c r="Q131" s="191"/>
      <c r="R131" s="191"/>
      <c r="S131" s="191"/>
      <c r="T131" s="192"/>
      <c r="AT131" s="186" t="s">
        <v>137</v>
      </c>
      <c r="AU131" s="186" t="s">
        <v>88</v>
      </c>
      <c r="AV131" s="14" t="s">
        <v>135</v>
      </c>
      <c r="AW131" s="14" t="s">
        <v>35</v>
      </c>
      <c r="AX131" s="14" t="s">
        <v>21</v>
      </c>
      <c r="AY131" s="186" t="s">
        <v>129</v>
      </c>
    </row>
    <row r="132" spans="1:65" s="2" customFormat="1" ht="21.75" customHeight="1">
      <c r="A132" s="32"/>
      <c r="B132" s="161"/>
      <c r="C132" s="162" t="s">
        <v>88</v>
      </c>
      <c r="D132" s="162" t="s">
        <v>131</v>
      </c>
      <c r="E132" s="163" t="s">
        <v>140</v>
      </c>
      <c r="F132" s="164" t="s">
        <v>141</v>
      </c>
      <c r="G132" s="165" t="s">
        <v>134</v>
      </c>
      <c r="H132" s="166">
        <v>31.68</v>
      </c>
      <c r="I132" s="167"/>
      <c r="J132" s="168">
        <f>ROUND(I132*H132,2)</f>
        <v>0</v>
      </c>
      <c r="K132" s="169"/>
      <c r="L132" s="33"/>
      <c r="M132" s="170" t="s">
        <v>1</v>
      </c>
      <c r="N132" s="171" t="s">
        <v>44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135</v>
      </c>
      <c r="AT132" s="174" t="s">
        <v>131</v>
      </c>
      <c r="AU132" s="174" t="s">
        <v>88</v>
      </c>
      <c r="AY132" s="17" t="s">
        <v>129</v>
      </c>
      <c r="BE132" s="175">
        <f>IF(N132="základní",J132,0)</f>
        <v>0</v>
      </c>
      <c r="BF132" s="175">
        <f>IF(N132="snížená",J132,0)</f>
        <v>0</v>
      </c>
      <c r="BG132" s="175">
        <f>IF(N132="zákl. přenesená",J132,0)</f>
        <v>0</v>
      </c>
      <c r="BH132" s="175">
        <f>IF(N132="sníž. přenesená",J132,0)</f>
        <v>0</v>
      </c>
      <c r="BI132" s="175">
        <f>IF(N132="nulová",J132,0)</f>
        <v>0</v>
      </c>
      <c r="BJ132" s="17" t="s">
        <v>21</v>
      </c>
      <c r="BK132" s="175">
        <f>ROUND(I132*H132,2)</f>
        <v>0</v>
      </c>
      <c r="BL132" s="17" t="s">
        <v>135</v>
      </c>
      <c r="BM132" s="174" t="s">
        <v>142</v>
      </c>
    </row>
    <row r="133" spans="1:65" s="13" customFormat="1">
      <c r="B133" s="176"/>
      <c r="D133" s="177" t="s">
        <v>137</v>
      </c>
      <c r="E133" s="178" t="s">
        <v>1</v>
      </c>
      <c r="F133" s="179" t="s">
        <v>143</v>
      </c>
      <c r="H133" s="180">
        <v>31.68</v>
      </c>
      <c r="I133" s="181"/>
      <c r="L133" s="176"/>
      <c r="M133" s="182"/>
      <c r="N133" s="183"/>
      <c r="O133" s="183"/>
      <c r="P133" s="183"/>
      <c r="Q133" s="183"/>
      <c r="R133" s="183"/>
      <c r="S133" s="183"/>
      <c r="T133" s="184"/>
      <c r="AT133" s="178" t="s">
        <v>137</v>
      </c>
      <c r="AU133" s="178" t="s">
        <v>88</v>
      </c>
      <c r="AV133" s="13" t="s">
        <v>88</v>
      </c>
      <c r="AW133" s="13" t="s">
        <v>35</v>
      </c>
      <c r="AX133" s="13" t="s">
        <v>79</v>
      </c>
      <c r="AY133" s="178" t="s">
        <v>129</v>
      </c>
    </row>
    <row r="134" spans="1:65" s="14" customFormat="1">
      <c r="B134" s="185"/>
      <c r="D134" s="177" t="s">
        <v>137</v>
      </c>
      <c r="E134" s="186" t="s">
        <v>1</v>
      </c>
      <c r="F134" s="187" t="s">
        <v>139</v>
      </c>
      <c r="H134" s="188">
        <v>31.68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137</v>
      </c>
      <c r="AU134" s="186" t="s">
        <v>88</v>
      </c>
      <c r="AV134" s="14" t="s">
        <v>135</v>
      </c>
      <c r="AW134" s="14" t="s">
        <v>35</v>
      </c>
      <c r="AX134" s="14" t="s">
        <v>21</v>
      </c>
      <c r="AY134" s="186" t="s">
        <v>129</v>
      </c>
    </row>
    <row r="135" spans="1:65" s="2" customFormat="1" ht="21.75" customHeight="1">
      <c r="A135" s="32"/>
      <c r="B135" s="161"/>
      <c r="C135" s="162" t="s">
        <v>144</v>
      </c>
      <c r="D135" s="162" t="s">
        <v>131</v>
      </c>
      <c r="E135" s="163" t="s">
        <v>145</v>
      </c>
      <c r="F135" s="164" t="s">
        <v>146</v>
      </c>
      <c r="G135" s="165" t="s">
        <v>134</v>
      </c>
      <c r="H135" s="166">
        <v>14.112</v>
      </c>
      <c r="I135" s="167"/>
      <c r="J135" s="168">
        <f>ROUND(I135*H135,2)</f>
        <v>0</v>
      </c>
      <c r="K135" s="169"/>
      <c r="L135" s="33"/>
      <c r="M135" s="170" t="s">
        <v>1</v>
      </c>
      <c r="N135" s="171" t="s">
        <v>44</v>
      </c>
      <c r="O135" s="58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135</v>
      </c>
      <c r="AT135" s="174" t="s">
        <v>131</v>
      </c>
      <c r="AU135" s="174" t="s">
        <v>88</v>
      </c>
      <c r="AY135" s="17" t="s">
        <v>129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7" t="s">
        <v>21</v>
      </c>
      <c r="BK135" s="175">
        <f>ROUND(I135*H135,2)</f>
        <v>0</v>
      </c>
      <c r="BL135" s="17" t="s">
        <v>135</v>
      </c>
      <c r="BM135" s="174" t="s">
        <v>147</v>
      </c>
    </row>
    <row r="136" spans="1:65" s="13" customFormat="1">
      <c r="B136" s="176"/>
      <c r="D136" s="177" t="s">
        <v>137</v>
      </c>
      <c r="E136" s="178" t="s">
        <v>1</v>
      </c>
      <c r="F136" s="179" t="s">
        <v>148</v>
      </c>
      <c r="H136" s="180">
        <v>2.88</v>
      </c>
      <c r="I136" s="181"/>
      <c r="L136" s="176"/>
      <c r="M136" s="182"/>
      <c r="N136" s="183"/>
      <c r="O136" s="183"/>
      <c r="P136" s="183"/>
      <c r="Q136" s="183"/>
      <c r="R136" s="183"/>
      <c r="S136" s="183"/>
      <c r="T136" s="184"/>
      <c r="AT136" s="178" t="s">
        <v>137</v>
      </c>
      <c r="AU136" s="178" t="s">
        <v>88</v>
      </c>
      <c r="AV136" s="13" t="s">
        <v>88</v>
      </c>
      <c r="AW136" s="13" t="s">
        <v>35</v>
      </c>
      <c r="AX136" s="13" t="s">
        <v>79</v>
      </c>
      <c r="AY136" s="178" t="s">
        <v>129</v>
      </c>
    </row>
    <row r="137" spans="1:65" s="13" customFormat="1">
      <c r="B137" s="176"/>
      <c r="D137" s="177" t="s">
        <v>137</v>
      </c>
      <c r="E137" s="178" t="s">
        <v>1</v>
      </c>
      <c r="F137" s="179" t="s">
        <v>149</v>
      </c>
      <c r="H137" s="180">
        <v>11.231999999999999</v>
      </c>
      <c r="I137" s="181"/>
      <c r="L137" s="176"/>
      <c r="M137" s="182"/>
      <c r="N137" s="183"/>
      <c r="O137" s="183"/>
      <c r="P137" s="183"/>
      <c r="Q137" s="183"/>
      <c r="R137" s="183"/>
      <c r="S137" s="183"/>
      <c r="T137" s="184"/>
      <c r="AT137" s="178" t="s">
        <v>137</v>
      </c>
      <c r="AU137" s="178" t="s">
        <v>88</v>
      </c>
      <c r="AV137" s="13" t="s">
        <v>88</v>
      </c>
      <c r="AW137" s="13" t="s">
        <v>35</v>
      </c>
      <c r="AX137" s="13" t="s">
        <v>79</v>
      </c>
      <c r="AY137" s="178" t="s">
        <v>129</v>
      </c>
    </row>
    <row r="138" spans="1:65" s="14" customFormat="1">
      <c r="B138" s="185"/>
      <c r="D138" s="177" t="s">
        <v>137</v>
      </c>
      <c r="E138" s="186" t="s">
        <v>1</v>
      </c>
      <c r="F138" s="187" t="s">
        <v>139</v>
      </c>
      <c r="H138" s="188">
        <v>14.112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6" t="s">
        <v>137</v>
      </c>
      <c r="AU138" s="186" t="s">
        <v>88</v>
      </c>
      <c r="AV138" s="14" t="s">
        <v>135</v>
      </c>
      <c r="AW138" s="14" t="s">
        <v>35</v>
      </c>
      <c r="AX138" s="14" t="s">
        <v>21</v>
      </c>
      <c r="AY138" s="186" t="s">
        <v>129</v>
      </c>
    </row>
    <row r="139" spans="1:65" s="2" customFormat="1" ht="16.5" customHeight="1">
      <c r="A139" s="32"/>
      <c r="B139" s="161"/>
      <c r="C139" s="162" t="s">
        <v>135</v>
      </c>
      <c r="D139" s="162" t="s">
        <v>131</v>
      </c>
      <c r="E139" s="163" t="s">
        <v>150</v>
      </c>
      <c r="F139" s="164" t="s">
        <v>151</v>
      </c>
      <c r="G139" s="165" t="s">
        <v>134</v>
      </c>
      <c r="H139" s="166">
        <v>14.112</v>
      </c>
      <c r="I139" s="167"/>
      <c r="J139" s="168">
        <f>ROUND(I139*H139,2)</f>
        <v>0</v>
      </c>
      <c r="K139" s="169"/>
      <c r="L139" s="33"/>
      <c r="M139" s="170" t="s">
        <v>1</v>
      </c>
      <c r="N139" s="171" t="s">
        <v>44</v>
      </c>
      <c r="O139" s="58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135</v>
      </c>
      <c r="AT139" s="174" t="s">
        <v>131</v>
      </c>
      <c r="AU139" s="174" t="s">
        <v>88</v>
      </c>
      <c r="AY139" s="17" t="s">
        <v>129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7" t="s">
        <v>21</v>
      </c>
      <c r="BK139" s="175">
        <f>ROUND(I139*H139,2)</f>
        <v>0</v>
      </c>
      <c r="BL139" s="17" t="s">
        <v>135</v>
      </c>
      <c r="BM139" s="174" t="s">
        <v>152</v>
      </c>
    </row>
    <row r="140" spans="1:65" s="2" customFormat="1" ht="21.75" customHeight="1">
      <c r="A140" s="32"/>
      <c r="B140" s="161"/>
      <c r="C140" s="162" t="s">
        <v>153</v>
      </c>
      <c r="D140" s="162" t="s">
        <v>131</v>
      </c>
      <c r="E140" s="163" t="s">
        <v>154</v>
      </c>
      <c r="F140" s="164" t="s">
        <v>155</v>
      </c>
      <c r="G140" s="165" t="s">
        <v>156</v>
      </c>
      <c r="H140" s="166">
        <v>25.402000000000001</v>
      </c>
      <c r="I140" s="167"/>
      <c r="J140" s="168">
        <f>ROUND(I140*H140,2)</f>
        <v>0</v>
      </c>
      <c r="K140" s="169"/>
      <c r="L140" s="33"/>
      <c r="M140" s="170" t="s">
        <v>1</v>
      </c>
      <c r="N140" s="171" t="s">
        <v>44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135</v>
      </c>
      <c r="AT140" s="174" t="s">
        <v>131</v>
      </c>
      <c r="AU140" s="174" t="s">
        <v>88</v>
      </c>
      <c r="AY140" s="17" t="s">
        <v>129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7" t="s">
        <v>21</v>
      </c>
      <c r="BK140" s="175">
        <f>ROUND(I140*H140,2)</f>
        <v>0</v>
      </c>
      <c r="BL140" s="17" t="s">
        <v>135</v>
      </c>
      <c r="BM140" s="174" t="s">
        <v>157</v>
      </c>
    </row>
    <row r="141" spans="1:65" s="13" customFormat="1">
      <c r="B141" s="176"/>
      <c r="D141" s="177" t="s">
        <v>137</v>
      </c>
      <c r="E141" s="178" t="s">
        <v>1</v>
      </c>
      <c r="F141" s="179" t="s">
        <v>158</v>
      </c>
      <c r="H141" s="180">
        <v>25.402000000000001</v>
      </c>
      <c r="I141" s="181"/>
      <c r="L141" s="176"/>
      <c r="M141" s="182"/>
      <c r="N141" s="183"/>
      <c r="O141" s="183"/>
      <c r="P141" s="183"/>
      <c r="Q141" s="183"/>
      <c r="R141" s="183"/>
      <c r="S141" s="183"/>
      <c r="T141" s="184"/>
      <c r="AT141" s="178" t="s">
        <v>137</v>
      </c>
      <c r="AU141" s="178" t="s">
        <v>88</v>
      </c>
      <c r="AV141" s="13" t="s">
        <v>88</v>
      </c>
      <c r="AW141" s="13" t="s">
        <v>35</v>
      </c>
      <c r="AX141" s="13" t="s">
        <v>79</v>
      </c>
      <c r="AY141" s="178" t="s">
        <v>129</v>
      </c>
    </row>
    <row r="142" spans="1:65" s="14" customFormat="1">
      <c r="B142" s="185"/>
      <c r="D142" s="177" t="s">
        <v>137</v>
      </c>
      <c r="E142" s="186" t="s">
        <v>1</v>
      </c>
      <c r="F142" s="187" t="s">
        <v>139</v>
      </c>
      <c r="H142" s="188">
        <v>25.402000000000001</v>
      </c>
      <c r="I142" s="189"/>
      <c r="L142" s="185"/>
      <c r="M142" s="190"/>
      <c r="N142" s="191"/>
      <c r="O142" s="191"/>
      <c r="P142" s="191"/>
      <c r="Q142" s="191"/>
      <c r="R142" s="191"/>
      <c r="S142" s="191"/>
      <c r="T142" s="192"/>
      <c r="AT142" s="186" t="s">
        <v>137</v>
      </c>
      <c r="AU142" s="186" t="s">
        <v>88</v>
      </c>
      <c r="AV142" s="14" t="s">
        <v>135</v>
      </c>
      <c r="AW142" s="14" t="s">
        <v>35</v>
      </c>
      <c r="AX142" s="14" t="s">
        <v>21</v>
      </c>
      <c r="AY142" s="186" t="s">
        <v>129</v>
      </c>
    </row>
    <row r="143" spans="1:65" s="2" customFormat="1" ht="21.75" customHeight="1">
      <c r="A143" s="32"/>
      <c r="B143" s="161"/>
      <c r="C143" s="162" t="s">
        <v>159</v>
      </c>
      <c r="D143" s="162" t="s">
        <v>131</v>
      </c>
      <c r="E143" s="163" t="s">
        <v>160</v>
      </c>
      <c r="F143" s="164" t="s">
        <v>161</v>
      </c>
      <c r="G143" s="165" t="s">
        <v>134</v>
      </c>
      <c r="H143" s="166">
        <v>17.568000000000001</v>
      </c>
      <c r="I143" s="167"/>
      <c r="J143" s="168">
        <f>ROUND(I143*H143,2)</f>
        <v>0</v>
      </c>
      <c r="K143" s="169"/>
      <c r="L143" s="33"/>
      <c r="M143" s="170" t="s">
        <v>1</v>
      </c>
      <c r="N143" s="171" t="s">
        <v>44</v>
      </c>
      <c r="O143" s="58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135</v>
      </c>
      <c r="AT143" s="174" t="s">
        <v>131</v>
      </c>
      <c r="AU143" s="174" t="s">
        <v>88</v>
      </c>
      <c r="AY143" s="17" t="s">
        <v>129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7" t="s">
        <v>21</v>
      </c>
      <c r="BK143" s="175">
        <f>ROUND(I143*H143,2)</f>
        <v>0</v>
      </c>
      <c r="BL143" s="17" t="s">
        <v>135</v>
      </c>
      <c r="BM143" s="174" t="s">
        <v>162</v>
      </c>
    </row>
    <row r="144" spans="1:65" s="13" customFormat="1">
      <c r="B144" s="176"/>
      <c r="D144" s="177" t="s">
        <v>137</v>
      </c>
      <c r="E144" s="178" t="s">
        <v>1</v>
      </c>
      <c r="F144" s="179" t="s">
        <v>163</v>
      </c>
      <c r="H144" s="180">
        <v>31.68</v>
      </c>
      <c r="I144" s="181"/>
      <c r="L144" s="176"/>
      <c r="M144" s="182"/>
      <c r="N144" s="183"/>
      <c r="O144" s="183"/>
      <c r="P144" s="183"/>
      <c r="Q144" s="183"/>
      <c r="R144" s="183"/>
      <c r="S144" s="183"/>
      <c r="T144" s="184"/>
      <c r="AT144" s="178" t="s">
        <v>137</v>
      </c>
      <c r="AU144" s="178" t="s">
        <v>88</v>
      </c>
      <c r="AV144" s="13" t="s">
        <v>88</v>
      </c>
      <c r="AW144" s="13" t="s">
        <v>35</v>
      </c>
      <c r="AX144" s="13" t="s">
        <v>79</v>
      </c>
      <c r="AY144" s="178" t="s">
        <v>129</v>
      </c>
    </row>
    <row r="145" spans="1:65" s="13" customFormat="1">
      <c r="B145" s="176"/>
      <c r="D145" s="177" t="s">
        <v>137</v>
      </c>
      <c r="E145" s="178" t="s">
        <v>1</v>
      </c>
      <c r="F145" s="179" t="s">
        <v>164</v>
      </c>
      <c r="H145" s="180">
        <v>-14.112</v>
      </c>
      <c r="I145" s="181"/>
      <c r="L145" s="176"/>
      <c r="M145" s="182"/>
      <c r="N145" s="183"/>
      <c r="O145" s="183"/>
      <c r="P145" s="183"/>
      <c r="Q145" s="183"/>
      <c r="R145" s="183"/>
      <c r="S145" s="183"/>
      <c r="T145" s="184"/>
      <c r="AT145" s="178" t="s">
        <v>137</v>
      </c>
      <c r="AU145" s="178" t="s">
        <v>88</v>
      </c>
      <c r="AV145" s="13" t="s">
        <v>88</v>
      </c>
      <c r="AW145" s="13" t="s">
        <v>35</v>
      </c>
      <c r="AX145" s="13" t="s">
        <v>79</v>
      </c>
      <c r="AY145" s="178" t="s">
        <v>129</v>
      </c>
    </row>
    <row r="146" spans="1:65" s="14" customFormat="1">
      <c r="B146" s="185"/>
      <c r="D146" s="177" t="s">
        <v>137</v>
      </c>
      <c r="E146" s="186" t="s">
        <v>1</v>
      </c>
      <c r="F146" s="187" t="s">
        <v>139</v>
      </c>
      <c r="H146" s="188">
        <v>17.568000000000001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137</v>
      </c>
      <c r="AU146" s="186" t="s">
        <v>88</v>
      </c>
      <c r="AV146" s="14" t="s">
        <v>135</v>
      </c>
      <c r="AW146" s="14" t="s">
        <v>35</v>
      </c>
      <c r="AX146" s="14" t="s">
        <v>21</v>
      </c>
      <c r="AY146" s="186" t="s">
        <v>129</v>
      </c>
    </row>
    <row r="147" spans="1:65" s="2" customFormat="1" ht="21.75" customHeight="1">
      <c r="A147" s="32"/>
      <c r="B147" s="161"/>
      <c r="C147" s="162" t="s">
        <v>165</v>
      </c>
      <c r="D147" s="162" t="s">
        <v>131</v>
      </c>
      <c r="E147" s="163" t="s">
        <v>166</v>
      </c>
      <c r="F147" s="164" t="s">
        <v>167</v>
      </c>
      <c r="G147" s="165" t="s">
        <v>134</v>
      </c>
      <c r="H147" s="166">
        <v>11.231999999999999</v>
      </c>
      <c r="I147" s="167"/>
      <c r="J147" s="168">
        <f>ROUND(I147*H147,2)</f>
        <v>0</v>
      </c>
      <c r="K147" s="169"/>
      <c r="L147" s="33"/>
      <c r="M147" s="170" t="s">
        <v>1</v>
      </c>
      <c r="N147" s="171" t="s">
        <v>44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135</v>
      </c>
      <c r="AT147" s="174" t="s">
        <v>131</v>
      </c>
      <c r="AU147" s="174" t="s">
        <v>88</v>
      </c>
      <c r="AY147" s="17" t="s">
        <v>129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7" t="s">
        <v>21</v>
      </c>
      <c r="BK147" s="175">
        <f>ROUND(I147*H147,2)</f>
        <v>0</v>
      </c>
      <c r="BL147" s="17" t="s">
        <v>135</v>
      </c>
      <c r="BM147" s="174" t="s">
        <v>168</v>
      </c>
    </row>
    <row r="148" spans="1:65" s="13" customFormat="1">
      <c r="B148" s="176"/>
      <c r="D148" s="177" t="s">
        <v>137</v>
      </c>
      <c r="E148" s="178" t="s">
        <v>1</v>
      </c>
      <c r="F148" s="179" t="s">
        <v>169</v>
      </c>
      <c r="H148" s="180">
        <v>11.231999999999999</v>
      </c>
      <c r="I148" s="181"/>
      <c r="L148" s="176"/>
      <c r="M148" s="182"/>
      <c r="N148" s="183"/>
      <c r="O148" s="183"/>
      <c r="P148" s="183"/>
      <c r="Q148" s="183"/>
      <c r="R148" s="183"/>
      <c r="S148" s="183"/>
      <c r="T148" s="184"/>
      <c r="AT148" s="178" t="s">
        <v>137</v>
      </c>
      <c r="AU148" s="178" t="s">
        <v>88</v>
      </c>
      <c r="AV148" s="13" t="s">
        <v>88</v>
      </c>
      <c r="AW148" s="13" t="s">
        <v>35</v>
      </c>
      <c r="AX148" s="13" t="s">
        <v>79</v>
      </c>
      <c r="AY148" s="178" t="s">
        <v>129</v>
      </c>
    </row>
    <row r="149" spans="1:65" s="14" customFormat="1">
      <c r="B149" s="185"/>
      <c r="D149" s="177" t="s">
        <v>137</v>
      </c>
      <c r="E149" s="186" t="s">
        <v>1</v>
      </c>
      <c r="F149" s="187" t="s">
        <v>139</v>
      </c>
      <c r="H149" s="188">
        <v>11.231999999999999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137</v>
      </c>
      <c r="AU149" s="186" t="s">
        <v>88</v>
      </c>
      <c r="AV149" s="14" t="s">
        <v>135</v>
      </c>
      <c r="AW149" s="14" t="s">
        <v>35</v>
      </c>
      <c r="AX149" s="14" t="s">
        <v>21</v>
      </c>
      <c r="AY149" s="186" t="s">
        <v>129</v>
      </c>
    </row>
    <row r="150" spans="1:65" s="2" customFormat="1" ht="16.5" customHeight="1">
      <c r="A150" s="32"/>
      <c r="B150" s="161"/>
      <c r="C150" s="193" t="s">
        <v>170</v>
      </c>
      <c r="D150" s="193" t="s">
        <v>171</v>
      </c>
      <c r="E150" s="194" t="s">
        <v>172</v>
      </c>
      <c r="F150" s="195" t="s">
        <v>173</v>
      </c>
      <c r="G150" s="196" t="s">
        <v>156</v>
      </c>
      <c r="H150" s="197">
        <v>21.228000000000002</v>
      </c>
      <c r="I150" s="198"/>
      <c r="J150" s="199">
        <f>ROUND(I150*H150,2)</f>
        <v>0</v>
      </c>
      <c r="K150" s="200"/>
      <c r="L150" s="201"/>
      <c r="M150" s="202" t="s">
        <v>1</v>
      </c>
      <c r="N150" s="203" t="s">
        <v>44</v>
      </c>
      <c r="O150" s="58"/>
      <c r="P150" s="172">
        <f>O150*H150</f>
        <v>0</v>
      </c>
      <c r="Q150" s="172">
        <v>1</v>
      </c>
      <c r="R150" s="172">
        <f>Q150*H150</f>
        <v>21.228000000000002</v>
      </c>
      <c r="S150" s="172">
        <v>0</v>
      </c>
      <c r="T150" s="17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170</v>
      </c>
      <c r="AT150" s="174" t="s">
        <v>171</v>
      </c>
      <c r="AU150" s="174" t="s">
        <v>88</v>
      </c>
      <c r="AY150" s="17" t="s">
        <v>129</v>
      </c>
      <c r="BE150" s="175">
        <f>IF(N150="základní",J150,0)</f>
        <v>0</v>
      </c>
      <c r="BF150" s="175">
        <f>IF(N150="snížená",J150,0)</f>
        <v>0</v>
      </c>
      <c r="BG150" s="175">
        <f>IF(N150="zákl. přenesená",J150,0)</f>
        <v>0</v>
      </c>
      <c r="BH150" s="175">
        <f>IF(N150="sníž. přenesená",J150,0)</f>
        <v>0</v>
      </c>
      <c r="BI150" s="175">
        <f>IF(N150="nulová",J150,0)</f>
        <v>0</v>
      </c>
      <c r="BJ150" s="17" t="s">
        <v>21</v>
      </c>
      <c r="BK150" s="175">
        <f>ROUND(I150*H150,2)</f>
        <v>0</v>
      </c>
      <c r="BL150" s="17" t="s">
        <v>135</v>
      </c>
      <c r="BM150" s="174" t="s">
        <v>174</v>
      </c>
    </row>
    <row r="151" spans="1:65" s="13" customFormat="1">
      <c r="B151" s="176"/>
      <c r="D151" s="177" t="s">
        <v>137</v>
      </c>
      <c r="E151" s="178" t="s">
        <v>1</v>
      </c>
      <c r="F151" s="179" t="s">
        <v>175</v>
      </c>
      <c r="H151" s="180">
        <v>21.228000000000002</v>
      </c>
      <c r="I151" s="181"/>
      <c r="L151" s="176"/>
      <c r="M151" s="182"/>
      <c r="N151" s="183"/>
      <c r="O151" s="183"/>
      <c r="P151" s="183"/>
      <c r="Q151" s="183"/>
      <c r="R151" s="183"/>
      <c r="S151" s="183"/>
      <c r="T151" s="184"/>
      <c r="AT151" s="178" t="s">
        <v>137</v>
      </c>
      <c r="AU151" s="178" t="s">
        <v>88</v>
      </c>
      <c r="AV151" s="13" t="s">
        <v>88</v>
      </c>
      <c r="AW151" s="13" t="s">
        <v>35</v>
      </c>
      <c r="AX151" s="13" t="s">
        <v>79</v>
      </c>
      <c r="AY151" s="178" t="s">
        <v>129</v>
      </c>
    </row>
    <row r="152" spans="1:65" s="14" customFormat="1">
      <c r="B152" s="185"/>
      <c r="D152" s="177" t="s">
        <v>137</v>
      </c>
      <c r="E152" s="186" t="s">
        <v>1</v>
      </c>
      <c r="F152" s="187" t="s">
        <v>139</v>
      </c>
      <c r="H152" s="188">
        <v>21.228000000000002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137</v>
      </c>
      <c r="AU152" s="186" t="s">
        <v>88</v>
      </c>
      <c r="AV152" s="14" t="s">
        <v>135</v>
      </c>
      <c r="AW152" s="14" t="s">
        <v>35</v>
      </c>
      <c r="AX152" s="14" t="s">
        <v>21</v>
      </c>
      <c r="AY152" s="186" t="s">
        <v>129</v>
      </c>
    </row>
    <row r="153" spans="1:65" s="2" customFormat="1" ht="16.5" customHeight="1">
      <c r="A153" s="32"/>
      <c r="B153" s="161"/>
      <c r="C153" s="193" t="s">
        <v>176</v>
      </c>
      <c r="D153" s="193" t="s">
        <v>171</v>
      </c>
      <c r="E153" s="194" t="s">
        <v>177</v>
      </c>
      <c r="F153" s="195" t="s">
        <v>178</v>
      </c>
      <c r="G153" s="196" t="s">
        <v>179</v>
      </c>
      <c r="H153" s="197">
        <v>45</v>
      </c>
      <c r="I153" s="198"/>
      <c r="J153" s="199">
        <f>ROUND(I153*H153,2)</f>
        <v>0</v>
      </c>
      <c r="K153" s="200"/>
      <c r="L153" s="201"/>
      <c r="M153" s="202" t="s">
        <v>1</v>
      </c>
      <c r="N153" s="203" t="s">
        <v>44</v>
      </c>
      <c r="O153" s="58"/>
      <c r="P153" s="172">
        <f>O153*H153</f>
        <v>0</v>
      </c>
      <c r="Q153" s="172">
        <v>3.2000000000000003E-4</v>
      </c>
      <c r="R153" s="172">
        <f>Q153*H153</f>
        <v>1.4400000000000001E-2</v>
      </c>
      <c r="S153" s="172">
        <v>0</v>
      </c>
      <c r="T153" s="17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170</v>
      </c>
      <c r="AT153" s="174" t="s">
        <v>171</v>
      </c>
      <c r="AU153" s="174" t="s">
        <v>88</v>
      </c>
      <c r="AY153" s="17" t="s">
        <v>129</v>
      </c>
      <c r="BE153" s="175">
        <f>IF(N153="základní",J153,0)</f>
        <v>0</v>
      </c>
      <c r="BF153" s="175">
        <f>IF(N153="snížená",J153,0)</f>
        <v>0</v>
      </c>
      <c r="BG153" s="175">
        <f>IF(N153="zákl. přenesená",J153,0)</f>
        <v>0</v>
      </c>
      <c r="BH153" s="175">
        <f>IF(N153="sníž. přenesená",J153,0)</f>
        <v>0</v>
      </c>
      <c r="BI153" s="175">
        <f>IF(N153="nulová",J153,0)</f>
        <v>0</v>
      </c>
      <c r="BJ153" s="17" t="s">
        <v>21</v>
      </c>
      <c r="BK153" s="175">
        <f>ROUND(I153*H153,2)</f>
        <v>0</v>
      </c>
      <c r="BL153" s="17" t="s">
        <v>135</v>
      </c>
      <c r="BM153" s="174" t="s">
        <v>180</v>
      </c>
    </row>
    <row r="154" spans="1:65" s="13" customFormat="1">
      <c r="B154" s="176"/>
      <c r="D154" s="177" t="s">
        <v>137</v>
      </c>
      <c r="E154" s="178" t="s">
        <v>1</v>
      </c>
      <c r="F154" s="179" t="s">
        <v>181</v>
      </c>
      <c r="H154" s="180">
        <v>45</v>
      </c>
      <c r="I154" s="181"/>
      <c r="L154" s="176"/>
      <c r="M154" s="182"/>
      <c r="N154" s="183"/>
      <c r="O154" s="183"/>
      <c r="P154" s="183"/>
      <c r="Q154" s="183"/>
      <c r="R154" s="183"/>
      <c r="S154" s="183"/>
      <c r="T154" s="184"/>
      <c r="AT154" s="178" t="s">
        <v>137</v>
      </c>
      <c r="AU154" s="178" t="s">
        <v>88</v>
      </c>
      <c r="AV154" s="13" t="s">
        <v>88</v>
      </c>
      <c r="AW154" s="13" t="s">
        <v>35</v>
      </c>
      <c r="AX154" s="13" t="s">
        <v>79</v>
      </c>
      <c r="AY154" s="178" t="s">
        <v>129</v>
      </c>
    </row>
    <row r="155" spans="1:65" s="14" customFormat="1">
      <c r="B155" s="185"/>
      <c r="D155" s="177" t="s">
        <v>137</v>
      </c>
      <c r="E155" s="186" t="s">
        <v>1</v>
      </c>
      <c r="F155" s="187" t="s">
        <v>139</v>
      </c>
      <c r="H155" s="188">
        <v>45</v>
      </c>
      <c r="I155" s="189"/>
      <c r="L155" s="185"/>
      <c r="M155" s="190"/>
      <c r="N155" s="191"/>
      <c r="O155" s="191"/>
      <c r="P155" s="191"/>
      <c r="Q155" s="191"/>
      <c r="R155" s="191"/>
      <c r="S155" s="191"/>
      <c r="T155" s="192"/>
      <c r="AT155" s="186" t="s">
        <v>137</v>
      </c>
      <c r="AU155" s="186" t="s">
        <v>88</v>
      </c>
      <c r="AV155" s="14" t="s">
        <v>135</v>
      </c>
      <c r="AW155" s="14" t="s">
        <v>35</v>
      </c>
      <c r="AX155" s="14" t="s">
        <v>21</v>
      </c>
      <c r="AY155" s="186" t="s">
        <v>129</v>
      </c>
    </row>
    <row r="156" spans="1:65" s="2" customFormat="1" ht="16.5" customHeight="1">
      <c r="A156" s="32"/>
      <c r="B156" s="161"/>
      <c r="C156" s="193" t="s">
        <v>26</v>
      </c>
      <c r="D156" s="193" t="s">
        <v>171</v>
      </c>
      <c r="E156" s="194" t="s">
        <v>182</v>
      </c>
      <c r="F156" s="195" t="s">
        <v>183</v>
      </c>
      <c r="G156" s="196" t="s">
        <v>179</v>
      </c>
      <c r="H156" s="197">
        <v>39.6</v>
      </c>
      <c r="I156" s="198"/>
      <c r="J156" s="199">
        <f>ROUND(I156*H156,2)</f>
        <v>0</v>
      </c>
      <c r="K156" s="200"/>
      <c r="L156" s="201"/>
      <c r="M156" s="202" t="s">
        <v>1</v>
      </c>
      <c r="N156" s="203" t="s">
        <v>44</v>
      </c>
      <c r="O156" s="58"/>
      <c r="P156" s="172">
        <f>O156*H156</f>
        <v>0</v>
      </c>
      <c r="Q156" s="172">
        <v>1E-4</v>
      </c>
      <c r="R156" s="172">
        <f>Q156*H156</f>
        <v>3.96E-3</v>
      </c>
      <c r="S156" s="172">
        <v>0</v>
      </c>
      <c r="T156" s="173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170</v>
      </c>
      <c r="AT156" s="174" t="s">
        <v>171</v>
      </c>
      <c r="AU156" s="174" t="s">
        <v>88</v>
      </c>
      <c r="AY156" s="17" t="s">
        <v>129</v>
      </c>
      <c r="BE156" s="175">
        <f>IF(N156="základní",J156,0)</f>
        <v>0</v>
      </c>
      <c r="BF156" s="175">
        <f>IF(N156="snížená",J156,0)</f>
        <v>0</v>
      </c>
      <c r="BG156" s="175">
        <f>IF(N156="zákl. přenesená",J156,0)</f>
        <v>0</v>
      </c>
      <c r="BH156" s="175">
        <f>IF(N156="sníž. přenesená",J156,0)</f>
        <v>0</v>
      </c>
      <c r="BI156" s="175">
        <f>IF(N156="nulová",J156,0)</f>
        <v>0</v>
      </c>
      <c r="BJ156" s="17" t="s">
        <v>21</v>
      </c>
      <c r="BK156" s="175">
        <f>ROUND(I156*H156,2)</f>
        <v>0</v>
      </c>
      <c r="BL156" s="17" t="s">
        <v>135</v>
      </c>
      <c r="BM156" s="174" t="s">
        <v>184</v>
      </c>
    </row>
    <row r="157" spans="1:65" s="13" customFormat="1">
      <c r="B157" s="176"/>
      <c r="D157" s="177" t="s">
        <v>137</v>
      </c>
      <c r="E157" s="178" t="s">
        <v>1</v>
      </c>
      <c r="F157" s="179" t="s">
        <v>185</v>
      </c>
      <c r="H157" s="180">
        <v>39.6</v>
      </c>
      <c r="I157" s="181"/>
      <c r="L157" s="176"/>
      <c r="M157" s="182"/>
      <c r="N157" s="183"/>
      <c r="O157" s="183"/>
      <c r="P157" s="183"/>
      <c r="Q157" s="183"/>
      <c r="R157" s="183"/>
      <c r="S157" s="183"/>
      <c r="T157" s="184"/>
      <c r="AT157" s="178" t="s">
        <v>137</v>
      </c>
      <c r="AU157" s="178" t="s">
        <v>88</v>
      </c>
      <c r="AV157" s="13" t="s">
        <v>88</v>
      </c>
      <c r="AW157" s="13" t="s">
        <v>35</v>
      </c>
      <c r="AX157" s="13" t="s">
        <v>79</v>
      </c>
      <c r="AY157" s="178" t="s">
        <v>129</v>
      </c>
    </row>
    <row r="158" spans="1:65" s="14" customFormat="1">
      <c r="B158" s="185"/>
      <c r="D158" s="177" t="s">
        <v>137</v>
      </c>
      <c r="E158" s="186" t="s">
        <v>1</v>
      </c>
      <c r="F158" s="187" t="s">
        <v>139</v>
      </c>
      <c r="H158" s="188">
        <v>39.6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137</v>
      </c>
      <c r="AU158" s="186" t="s">
        <v>88</v>
      </c>
      <c r="AV158" s="14" t="s">
        <v>135</v>
      </c>
      <c r="AW158" s="14" t="s">
        <v>35</v>
      </c>
      <c r="AX158" s="14" t="s">
        <v>21</v>
      </c>
      <c r="AY158" s="186" t="s">
        <v>129</v>
      </c>
    </row>
    <row r="159" spans="1:65" s="12" customFormat="1" ht="22.75" customHeight="1">
      <c r="B159" s="148"/>
      <c r="D159" s="149" t="s">
        <v>78</v>
      </c>
      <c r="E159" s="159" t="s">
        <v>135</v>
      </c>
      <c r="F159" s="159" t="s">
        <v>186</v>
      </c>
      <c r="I159" s="151"/>
      <c r="J159" s="160">
        <f>BK159</f>
        <v>0</v>
      </c>
      <c r="L159" s="148"/>
      <c r="M159" s="153"/>
      <c r="N159" s="154"/>
      <c r="O159" s="154"/>
      <c r="P159" s="155">
        <f>SUM(P160:P162)</f>
        <v>0</v>
      </c>
      <c r="Q159" s="154"/>
      <c r="R159" s="155">
        <f>SUM(R160:R162)</f>
        <v>5.4454175999999999</v>
      </c>
      <c r="S159" s="154"/>
      <c r="T159" s="156">
        <f>SUM(T160:T162)</f>
        <v>0</v>
      </c>
      <c r="AR159" s="149" t="s">
        <v>21</v>
      </c>
      <c r="AT159" s="157" t="s">
        <v>78</v>
      </c>
      <c r="AU159" s="157" t="s">
        <v>21</v>
      </c>
      <c r="AY159" s="149" t="s">
        <v>129</v>
      </c>
      <c r="BK159" s="158">
        <f>SUM(BK160:BK162)</f>
        <v>0</v>
      </c>
    </row>
    <row r="160" spans="1:65" s="2" customFormat="1" ht="21.75" customHeight="1">
      <c r="A160" s="32"/>
      <c r="B160" s="161"/>
      <c r="C160" s="162" t="s">
        <v>187</v>
      </c>
      <c r="D160" s="162" t="s">
        <v>131</v>
      </c>
      <c r="E160" s="163" t="s">
        <v>188</v>
      </c>
      <c r="F160" s="164" t="s">
        <v>189</v>
      </c>
      <c r="G160" s="165" t="s">
        <v>134</v>
      </c>
      <c r="H160" s="166">
        <v>2.88</v>
      </c>
      <c r="I160" s="167"/>
      <c r="J160" s="168">
        <f>ROUND(I160*H160,2)</f>
        <v>0</v>
      </c>
      <c r="K160" s="169"/>
      <c r="L160" s="33"/>
      <c r="M160" s="170" t="s">
        <v>1</v>
      </c>
      <c r="N160" s="171" t="s">
        <v>44</v>
      </c>
      <c r="O160" s="58"/>
      <c r="P160" s="172">
        <f>O160*H160</f>
        <v>0</v>
      </c>
      <c r="Q160" s="172">
        <v>1.8907700000000001</v>
      </c>
      <c r="R160" s="172">
        <f>Q160*H160</f>
        <v>5.4454175999999999</v>
      </c>
      <c r="S160" s="172">
        <v>0</v>
      </c>
      <c r="T160" s="17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135</v>
      </c>
      <c r="AT160" s="174" t="s">
        <v>131</v>
      </c>
      <c r="AU160" s="174" t="s">
        <v>88</v>
      </c>
      <c r="AY160" s="17" t="s">
        <v>129</v>
      </c>
      <c r="BE160" s="175">
        <f>IF(N160="základní",J160,0)</f>
        <v>0</v>
      </c>
      <c r="BF160" s="175">
        <f>IF(N160="snížená",J160,0)</f>
        <v>0</v>
      </c>
      <c r="BG160" s="175">
        <f>IF(N160="zákl. přenesená",J160,0)</f>
        <v>0</v>
      </c>
      <c r="BH160" s="175">
        <f>IF(N160="sníž. přenesená",J160,0)</f>
        <v>0</v>
      </c>
      <c r="BI160" s="175">
        <f>IF(N160="nulová",J160,0)</f>
        <v>0</v>
      </c>
      <c r="BJ160" s="17" t="s">
        <v>21</v>
      </c>
      <c r="BK160" s="175">
        <f>ROUND(I160*H160,2)</f>
        <v>0</v>
      </c>
      <c r="BL160" s="17" t="s">
        <v>135</v>
      </c>
      <c r="BM160" s="174" t="s">
        <v>190</v>
      </c>
    </row>
    <row r="161" spans="1:65" s="13" customFormat="1">
      <c r="B161" s="176"/>
      <c r="D161" s="177" t="s">
        <v>137</v>
      </c>
      <c r="E161" s="178" t="s">
        <v>1</v>
      </c>
      <c r="F161" s="179" t="s">
        <v>191</v>
      </c>
      <c r="H161" s="180">
        <v>2.88</v>
      </c>
      <c r="I161" s="181"/>
      <c r="L161" s="176"/>
      <c r="M161" s="182"/>
      <c r="N161" s="183"/>
      <c r="O161" s="183"/>
      <c r="P161" s="183"/>
      <c r="Q161" s="183"/>
      <c r="R161" s="183"/>
      <c r="S161" s="183"/>
      <c r="T161" s="184"/>
      <c r="AT161" s="178" t="s">
        <v>137</v>
      </c>
      <c r="AU161" s="178" t="s">
        <v>88</v>
      </c>
      <c r="AV161" s="13" t="s">
        <v>88</v>
      </c>
      <c r="AW161" s="13" t="s">
        <v>35</v>
      </c>
      <c r="AX161" s="13" t="s">
        <v>79</v>
      </c>
      <c r="AY161" s="178" t="s">
        <v>129</v>
      </c>
    </row>
    <row r="162" spans="1:65" s="14" customFormat="1">
      <c r="B162" s="185"/>
      <c r="D162" s="177" t="s">
        <v>137</v>
      </c>
      <c r="E162" s="186" t="s">
        <v>1</v>
      </c>
      <c r="F162" s="187" t="s">
        <v>139</v>
      </c>
      <c r="H162" s="188">
        <v>2.88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137</v>
      </c>
      <c r="AU162" s="186" t="s">
        <v>88</v>
      </c>
      <c r="AV162" s="14" t="s">
        <v>135</v>
      </c>
      <c r="AW162" s="14" t="s">
        <v>35</v>
      </c>
      <c r="AX162" s="14" t="s">
        <v>21</v>
      </c>
      <c r="AY162" s="186" t="s">
        <v>129</v>
      </c>
    </row>
    <row r="163" spans="1:65" s="12" customFormat="1" ht="22.75" customHeight="1">
      <c r="B163" s="148"/>
      <c r="D163" s="149" t="s">
        <v>78</v>
      </c>
      <c r="E163" s="159" t="s">
        <v>170</v>
      </c>
      <c r="F163" s="159" t="s">
        <v>192</v>
      </c>
      <c r="I163" s="151"/>
      <c r="J163" s="160">
        <f>BK163</f>
        <v>0</v>
      </c>
      <c r="L163" s="148"/>
      <c r="M163" s="153"/>
      <c r="N163" s="154"/>
      <c r="O163" s="154"/>
      <c r="P163" s="155">
        <f>SUM(P164:P187)</f>
        <v>0</v>
      </c>
      <c r="Q163" s="154"/>
      <c r="R163" s="155">
        <f>SUM(R164:R187)</f>
        <v>9.6286199999999988E-2</v>
      </c>
      <c r="S163" s="154"/>
      <c r="T163" s="156">
        <f>SUM(T164:T187)</f>
        <v>0</v>
      </c>
      <c r="AR163" s="149" t="s">
        <v>21</v>
      </c>
      <c r="AT163" s="157" t="s">
        <v>78</v>
      </c>
      <c r="AU163" s="157" t="s">
        <v>21</v>
      </c>
      <c r="AY163" s="149" t="s">
        <v>129</v>
      </c>
      <c r="BK163" s="158">
        <f>SUM(BK164:BK187)</f>
        <v>0</v>
      </c>
    </row>
    <row r="164" spans="1:65" s="2" customFormat="1" ht="21.75" customHeight="1">
      <c r="A164" s="32"/>
      <c r="B164" s="161"/>
      <c r="C164" s="162" t="s">
        <v>193</v>
      </c>
      <c r="D164" s="162" t="s">
        <v>131</v>
      </c>
      <c r="E164" s="163" t="s">
        <v>194</v>
      </c>
      <c r="F164" s="164" t="s">
        <v>195</v>
      </c>
      <c r="G164" s="165" t="s">
        <v>179</v>
      </c>
      <c r="H164" s="166">
        <v>36</v>
      </c>
      <c r="I164" s="167"/>
      <c r="J164" s="168">
        <f>ROUND(I164*H164,2)</f>
        <v>0</v>
      </c>
      <c r="K164" s="169"/>
      <c r="L164" s="33"/>
      <c r="M164" s="170" t="s">
        <v>1</v>
      </c>
      <c r="N164" s="171" t="s">
        <v>44</v>
      </c>
      <c r="O164" s="58"/>
      <c r="P164" s="172">
        <f>O164*H164</f>
        <v>0</v>
      </c>
      <c r="Q164" s="172">
        <v>0</v>
      </c>
      <c r="R164" s="172">
        <f>Q164*H164</f>
        <v>0</v>
      </c>
      <c r="S164" s="172">
        <v>0</v>
      </c>
      <c r="T164" s="17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135</v>
      </c>
      <c r="AT164" s="174" t="s">
        <v>131</v>
      </c>
      <c r="AU164" s="174" t="s">
        <v>88</v>
      </c>
      <c r="AY164" s="17" t="s">
        <v>129</v>
      </c>
      <c r="BE164" s="175">
        <f>IF(N164="základní",J164,0)</f>
        <v>0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7" t="s">
        <v>21</v>
      </c>
      <c r="BK164" s="175">
        <f>ROUND(I164*H164,2)</f>
        <v>0</v>
      </c>
      <c r="BL164" s="17" t="s">
        <v>135</v>
      </c>
      <c r="BM164" s="174" t="s">
        <v>196</v>
      </c>
    </row>
    <row r="165" spans="1:65" s="13" customFormat="1">
      <c r="B165" s="176"/>
      <c r="D165" s="177" t="s">
        <v>137</v>
      </c>
      <c r="E165" s="178" t="s">
        <v>1</v>
      </c>
      <c r="F165" s="179" t="s">
        <v>197</v>
      </c>
      <c r="H165" s="180">
        <v>36</v>
      </c>
      <c r="I165" s="181"/>
      <c r="L165" s="176"/>
      <c r="M165" s="182"/>
      <c r="N165" s="183"/>
      <c r="O165" s="183"/>
      <c r="P165" s="183"/>
      <c r="Q165" s="183"/>
      <c r="R165" s="183"/>
      <c r="S165" s="183"/>
      <c r="T165" s="184"/>
      <c r="AT165" s="178" t="s">
        <v>137</v>
      </c>
      <c r="AU165" s="178" t="s">
        <v>88</v>
      </c>
      <c r="AV165" s="13" t="s">
        <v>88</v>
      </c>
      <c r="AW165" s="13" t="s">
        <v>35</v>
      </c>
      <c r="AX165" s="13" t="s">
        <v>79</v>
      </c>
      <c r="AY165" s="178" t="s">
        <v>129</v>
      </c>
    </row>
    <row r="166" spans="1:65" s="14" customFormat="1">
      <c r="B166" s="185"/>
      <c r="D166" s="177" t="s">
        <v>137</v>
      </c>
      <c r="E166" s="186" t="s">
        <v>1</v>
      </c>
      <c r="F166" s="187" t="s">
        <v>139</v>
      </c>
      <c r="H166" s="188">
        <v>36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6" t="s">
        <v>137</v>
      </c>
      <c r="AU166" s="186" t="s">
        <v>88</v>
      </c>
      <c r="AV166" s="14" t="s">
        <v>135</v>
      </c>
      <c r="AW166" s="14" t="s">
        <v>35</v>
      </c>
      <c r="AX166" s="14" t="s">
        <v>21</v>
      </c>
      <c r="AY166" s="186" t="s">
        <v>129</v>
      </c>
    </row>
    <row r="167" spans="1:65" s="2" customFormat="1" ht="21.75" customHeight="1">
      <c r="A167" s="32"/>
      <c r="B167" s="161"/>
      <c r="C167" s="193" t="s">
        <v>198</v>
      </c>
      <c r="D167" s="193" t="s">
        <v>171</v>
      </c>
      <c r="E167" s="194" t="s">
        <v>199</v>
      </c>
      <c r="F167" s="195" t="s">
        <v>200</v>
      </c>
      <c r="G167" s="196" t="s">
        <v>179</v>
      </c>
      <c r="H167" s="197">
        <v>36.54</v>
      </c>
      <c r="I167" s="198"/>
      <c r="J167" s="199">
        <f>ROUND(I167*H167,2)</f>
        <v>0</v>
      </c>
      <c r="K167" s="200"/>
      <c r="L167" s="201"/>
      <c r="M167" s="202" t="s">
        <v>1</v>
      </c>
      <c r="N167" s="203" t="s">
        <v>44</v>
      </c>
      <c r="O167" s="58"/>
      <c r="P167" s="172">
        <f>O167*H167</f>
        <v>0</v>
      </c>
      <c r="Q167" s="172">
        <v>2.0799999999999998E-3</v>
      </c>
      <c r="R167" s="172">
        <f>Q167*H167</f>
        <v>7.6003199999999993E-2</v>
      </c>
      <c r="S167" s="172">
        <v>0</v>
      </c>
      <c r="T167" s="17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170</v>
      </c>
      <c r="AT167" s="174" t="s">
        <v>171</v>
      </c>
      <c r="AU167" s="174" t="s">
        <v>88</v>
      </c>
      <c r="AY167" s="17" t="s">
        <v>129</v>
      </c>
      <c r="BE167" s="175">
        <f>IF(N167="základní",J167,0)</f>
        <v>0</v>
      </c>
      <c r="BF167" s="175">
        <f>IF(N167="snížená",J167,0)</f>
        <v>0</v>
      </c>
      <c r="BG167" s="175">
        <f>IF(N167="zákl. přenesená",J167,0)</f>
        <v>0</v>
      </c>
      <c r="BH167" s="175">
        <f>IF(N167="sníž. přenesená",J167,0)</f>
        <v>0</v>
      </c>
      <c r="BI167" s="175">
        <f>IF(N167="nulová",J167,0)</f>
        <v>0</v>
      </c>
      <c r="BJ167" s="17" t="s">
        <v>21</v>
      </c>
      <c r="BK167" s="175">
        <f>ROUND(I167*H167,2)</f>
        <v>0</v>
      </c>
      <c r="BL167" s="17" t="s">
        <v>135</v>
      </c>
      <c r="BM167" s="174" t="s">
        <v>201</v>
      </c>
    </row>
    <row r="168" spans="1:65" s="13" customFormat="1">
      <c r="B168" s="176"/>
      <c r="D168" s="177" t="s">
        <v>137</v>
      </c>
      <c r="E168" s="178" t="s">
        <v>1</v>
      </c>
      <c r="F168" s="179" t="s">
        <v>202</v>
      </c>
      <c r="H168" s="180">
        <v>36.54</v>
      </c>
      <c r="I168" s="181"/>
      <c r="L168" s="176"/>
      <c r="M168" s="182"/>
      <c r="N168" s="183"/>
      <c r="O168" s="183"/>
      <c r="P168" s="183"/>
      <c r="Q168" s="183"/>
      <c r="R168" s="183"/>
      <c r="S168" s="183"/>
      <c r="T168" s="184"/>
      <c r="AT168" s="178" t="s">
        <v>137</v>
      </c>
      <c r="AU168" s="178" t="s">
        <v>88</v>
      </c>
      <c r="AV168" s="13" t="s">
        <v>88</v>
      </c>
      <c r="AW168" s="13" t="s">
        <v>35</v>
      </c>
      <c r="AX168" s="13" t="s">
        <v>79</v>
      </c>
      <c r="AY168" s="178" t="s">
        <v>129</v>
      </c>
    </row>
    <row r="169" spans="1:65" s="14" customFormat="1">
      <c r="B169" s="185"/>
      <c r="D169" s="177" t="s">
        <v>137</v>
      </c>
      <c r="E169" s="186" t="s">
        <v>1</v>
      </c>
      <c r="F169" s="187" t="s">
        <v>139</v>
      </c>
      <c r="H169" s="188">
        <v>36.54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137</v>
      </c>
      <c r="AU169" s="186" t="s">
        <v>88</v>
      </c>
      <c r="AV169" s="14" t="s">
        <v>135</v>
      </c>
      <c r="AW169" s="14" t="s">
        <v>35</v>
      </c>
      <c r="AX169" s="14" t="s">
        <v>21</v>
      </c>
      <c r="AY169" s="186" t="s">
        <v>129</v>
      </c>
    </row>
    <row r="170" spans="1:65" s="2" customFormat="1" ht="16.5" customHeight="1">
      <c r="A170" s="32"/>
      <c r="B170" s="161"/>
      <c r="C170" s="193" t="s">
        <v>203</v>
      </c>
      <c r="D170" s="193" t="s">
        <v>171</v>
      </c>
      <c r="E170" s="194" t="s">
        <v>204</v>
      </c>
      <c r="F170" s="195" t="s">
        <v>205</v>
      </c>
      <c r="G170" s="196" t="s">
        <v>179</v>
      </c>
      <c r="H170" s="197">
        <v>5.0750000000000002</v>
      </c>
      <c r="I170" s="198"/>
      <c r="J170" s="199">
        <f>ROUND(I170*H170,2)</f>
        <v>0</v>
      </c>
      <c r="K170" s="200"/>
      <c r="L170" s="201"/>
      <c r="M170" s="202" t="s">
        <v>1</v>
      </c>
      <c r="N170" s="203" t="s">
        <v>44</v>
      </c>
      <c r="O170" s="58"/>
      <c r="P170" s="172">
        <f>O170*H170</f>
        <v>0</v>
      </c>
      <c r="Q170" s="172">
        <v>1.4E-3</v>
      </c>
      <c r="R170" s="172">
        <f>Q170*H170</f>
        <v>7.1050000000000002E-3</v>
      </c>
      <c r="S170" s="172">
        <v>0</v>
      </c>
      <c r="T170" s="17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170</v>
      </c>
      <c r="AT170" s="174" t="s">
        <v>171</v>
      </c>
      <c r="AU170" s="174" t="s">
        <v>88</v>
      </c>
      <c r="AY170" s="17" t="s">
        <v>129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7" t="s">
        <v>21</v>
      </c>
      <c r="BK170" s="175">
        <f>ROUND(I170*H170,2)</f>
        <v>0</v>
      </c>
      <c r="BL170" s="17" t="s">
        <v>135</v>
      </c>
      <c r="BM170" s="174" t="s">
        <v>206</v>
      </c>
    </row>
    <row r="171" spans="1:65" s="13" customFormat="1">
      <c r="B171" s="176"/>
      <c r="D171" s="177" t="s">
        <v>137</v>
      </c>
      <c r="E171" s="178" t="s">
        <v>1</v>
      </c>
      <c r="F171" s="179" t="s">
        <v>207</v>
      </c>
      <c r="H171" s="180">
        <v>5.0750000000000002</v>
      </c>
      <c r="I171" s="181"/>
      <c r="L171" s="176"/>
      <c r="M171" s="182"/>
      <c r="N171" s="183"/>
      <c r="O171" s="183"/>
      <c r="P171" s="183"/>
      <c r="Q171" s="183"/>
      <c r="R171" s="183"/>
      <c r="S171" s="183"/>
      <c r="T171" s="184"/>
      <c r="AT171" s="178" t="s">
        <v>137</v>
      </c>
      <c r="AU171" s="178" t="s">
        <v>88</v>
      </c>
      <c r="AV171" s="13" t="s">
        <v>88</v>
      </c>
      <c r="AW171" s="13" t="s">
        <v>35</v>
      </c>
      <c r="AX171" s="13" t="s">
        <v>79</v>
      </c>
      <c r="AY171" s="178" t="s">
        <v>129</v>
      </c>
    </row>
    <row r="172" spans="1:65" s="14" customFormat="1">
      <c r="B172" s="185"/>
      <c r="D172" s="177" t="s">
        <v>137</v>
      </c>
      <c r="E172" s="186" t="s">
        <v>1</v>
      </c>
      <c r="F172" s="187" t="s">
        <v>139</v>
      </c>
      <c r="H172" s="188">
        <v>5.0750000000000002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137</v>
      </c>
      <c r="AU172" s="186" t="s">
        <v>88</v>
      </c>
      <c r="AV172" s="14" t="s">
        <v>135</v>
      </c>
      <c r="AW172" s="14" t="s">
        <v>35</v>
      </c>
      <c r="AX172" s="14" t="s">
        <v>21</v>
      </c>
      <c r="AY172" s="186" t="s">
        <v>129</v>
      </c>
    </row>
    <row r="173" spans="1:65" s="2" customFormat="1" ht="16.5" customHeight="1">
      <c r="A173" s="32"/>
      <c r="B173" s="161"/>
      <c r="C173" s="162" t="s">
        <v>8</v>
      </c>
      <c r="D173" s="162" t="s">
        <v>131</v>
      </c>
      <c r="E173" s="163" t="s">
        <v>208</v>
      </c>
      <c r="F173" s="164" t="s">
        <v>209</v>
      </c>
      <c r="G173" s="165" t="s">
        <v>210</v>
      </c>
      <c r="H173" s="166">
        <v>1</v>
      </c>
      <c r="I173" s="167"/>
      <c r="J173" s="168">
        <f>ROUND(I173*H173,2)</f>
        <v>0</v>
      </c>
      <c r="K173" s="169"/>
      <c r="L173" s="33"/>
      <c r="M173" s="170" t="s">
        <v>1</v>
      </c>
      <c r="N173" s="171" t="s">
        <v>44</v>
      </c>
      <c r="O173" s="58"/>
      <c r="P173" s="172">
        <f>O173*H173</f>
        <v>0</v>
      </c>
      <c r="Q173" s="172">
        <v>8.0000000000000002E-3</v>
      </c>
      <c r="R173" s="172">
        <f>Q173*H173</f>
        <v>8.0000000000000002E-3</v>
      </c>
      <c r="S173" s="172">
        <v>0</v>
      </c>
      <c r="T173" s="17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211</v>
      </c>
      <c r="AT173" s="174" t="s">
        <v>131</v>
      </c>
      <c r="AU173" s="174" t="s">
        <v>88</v>
      </c>
      <c r="AY173" s="17" t="s">
        <v>129</v>
      </c>
      <c r="BE173" s="175">
        <f>IF(N173="základní",J173,0)</f>
        <v>0</v>
      </c>
      <c r="BF173" s="175">
        <f>IF(N173="snížená",J173,0)</f>
        <v>0</v>
      </c>
      <c r="BG173" s="175">
        <f>IF(N173="zákl. přenesená",J173,0)</f>
        <v>0</v>
      </c>
      <c r="BH173" s="175">
        <f>IF(N173="sníž. přenesená",J173,0)</f>
        <v>0</v>
      </c>
      <c r="BI173" s="175">
        <f>IF(N173="nulová",J173,0)</f>
        <v>0</v>
      </c>
      <c r="BJ173" s="17" t="s">
        <v>21</v>
      </c>
      <c r="BK173" s="175">
        <f>ROUND(I173*H173,2)</f>
        <v>0</v>
      </c>
      <c r="BL173" s="17" t="s">
        <v>211</v>
      </c>
      <c r="BM173" s="174" t="s">
        <v>212</v>
      </c>
    </row>
    <row r="174" spans="1:65" s="13" customFormat="1">
      <c r="B174" s="176"/>
      <c r="D174" s="177" t="s">
        <v>137</v>
      </c>
      <c r="E174" s="178" t="s">
        <v>1</v>
      </c>
      <c r="F174" s="179" t="s">
        <v>213</v>
      </c>
      <c r="H174" s="180">
        <v>1</v>
      </c>
      <c r="I174" s="181"/>
      <c r="L174" s="176"/>
      <c r="M174" s="182"/>
      <c r="N174" s="183"/>
      <c r="O174" s="183"/>
      <c r="P174" s="183"/>
      <c r="Q174" s="183"/>
      <c r="R174" s="183"/>
      <c r="S174" s="183"/>
      <c r="T174" s="184"/>
      <c r="AT174" s="178" t="s">
        <v>137</v>
      </c>
      <c r="AU174" s="178" t="s">
        <v>88</v>
      </c>
      <c r="AV174" s="13" t="s">
        <v>88</v>
      </c>
      <c r="AW174" s="13" t="s">
        <v>35</v>
      </c>
      <c r="AX174" s="13" t="s">
        <v>21</v>
      </c>
      <c r="AY174" s="178" t="s">
        <v>129</v>
      </c>
    </row>
    <row r="175" spans="1:65" s="2" customFormat="1" ht="21.75" customHeight="1">
      <c r="A175" s="32"/>
      <c r="B175" s="161"/>
      <c r="C175" s="162" t="s">
        <v>211</v>
      </c>
      <c r="D175" s="162" t="s">
        <v>131</v>
      </c>
      <c r="E175" s="163" t="s">
        <v>214</v>
      </c>
      <c r="F175" s="164" t="s">
        <v>215</v>
      </c>
      <c r="G175" s="165" t="s">
        <v>216</v>
      </c>
      <c r="H175" s="166">
        <v>5</v>
      </c>
      <c r="I175" s="167"/>
      <c r="J175" s="168">
        <f>ROUND(I175*H175,2)</f>
        <v>0</v>
      </c>
      <c r="K175" s="169"/>
      <c r="L175" s="33"/>
      <c r="M175" s="170" t="s">
        <v>1</v>
      </c>
      <c r="N175" s="171" t="s">
        <v>44</v>
      </c>
      <c r="O175" s="58"/>
      <c r="P175" s="172">
        <f>O175*H175</f>
        <v>0</v>
      </c>
      <c r="Q175" s="172">
        <v>0</v>
      </c>
      <c r="R175" s="172">
        <f>Q175*H175</f>
        <v>0</v>
      </c>
      <c r="S175" s="172">
        <v>0</v>
      </c>
      <c r="T175" s="173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135</v>
      </c>
      <c r="AT175" s="174" t="s">
        <v>131</v>
      </c>
      <c r="AU175" s="174" t="s">
        <v>88</v>
      </c>
      <c r="AY175" s="17" t="s">
        <v>129</v>
      </c>
      <c r="BE175" s="175">
        <f>IF(N175="základní",J175,0)</f>
        <v>0</v>
      </c>
      <c r="BF175" s="175">
        <f>IF(N175="snížená",J175,0)</f>
        <v>0</v>
      </c>
      <c r="BG175" s="175">
        <f>IF(N175="zákl. přenesená",J175,0)</f>
        <v>0</v>
      </c>
      <c r="BH175" s="175">
        <f>IF(N175="sníž. přenesená",J175,0)</f>
        <v>0</v>
      </c>
      <c r="BI175" s="175">
        <f>IF(N175="nulová",J175,0)</f>
        <v>0</v>
      </c>
      <c r="BJ175" s="17" t="s">
        <v>21</v>
      </c>
      <c r="BK175" s="175">
        <f>ROUND(I175*H175,2)</f>
        <v>0</v>
      </c>
      <c r="BL175" s="17" t="s">
        <v>135</v>
      </c>
      <c r="BM175" s="174" t="s">
        <v>217</v>
      </c>
    </row>
    <row r="176" spans="1:65" s="13" customFormat="1">
      <c r="B176" s="176"/>
      <c r="D176" s="177" t="s">
        <v>137</v>
      </c>
      <c r="E176" s="178" t="s">
        <v>1</v>
      </c>
      <c r="F176" s="179" t="s">
        <v>218</v>
      </c>
      <c r="H176" s="180">
        <v>5</v>
      </c>
      <c r="I176" s="181"/>
      <c r="L176" s="176"/>
      <c r="M176" s="182"/>
      <c r="N176" s="183"/>
      <c r="O176" s="183"/>
      <c r="P176" s="183"/>
      <c r="Q176" s="183"/>
      <c r="R176" s="183"/>
      <c r="S176" s="183"/>
      <c r="T176" s="184"/>
      <c r="AT176" s="178" t="s">
        <v>137</v>
      </c>
      <c r="AU176" s="178" t="s">
        <v>88</v>
      </c>
      <c r="AV176" s="13" t="s">
        <v>88</v>
      </c>
      <c r="AW176" s="13" t="s">
        <v>35</v>
      </c>
      <c r="AX176" s="13" t="s">
        <v>79</v>
      </c>
      <c r="AY176" s="178" t="s">
        <v>129</v>
      </c>
    </row>
    <row r="177" spans="1:65" s="14" customFormat="1">
      <c r="B177" s="185"/>
      <c r="D177" s="177" t="s">
        <v>137</v>
      </c>
      <c r="E177" s="186" t="s">
        <v>1</v>
      </c>
      <c r="F177" s="187" t="s">
        <v>139</v>
      </c>
      <c r="H177" s="188">
        <v>5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6" t="s">
        <v>137</v>
      </c>
      <c r="AU177" s="186" t="s">
        <v>88</v>
      </c>
      <c r="AV177" s="14" t="s">
        <v>135</v>
      </c>
      <c r="AW177" s="14" t="s">
        <v>35</v>
      </c>
      <c r="AX177" s="14" t="s">
        <v>21</v>
      </c>
      <c r="AY177" s="186" t="s">
        <v>129</v>
      </c>
    </row>
    <row r="178" spans="1:65" s="2" customFormat="1" ht="16.5" customHeight="1">
      <c r="A178" s="32"/>
      <c r="B178" s="161"/>
      <c r="C178" s="193" t="s">
        <v>219</v>
      </c>
      <c r="D178" s="193" t="s">
        <v>171</v>
      </c>
      <c r="E178" s="194" t="s">
        <v>220</v>
      </c>
      <c r="F178" s="195" t="s">
        <v>221</v>
      </c>
      <c r="G178" s="196" t="s">
        <v>216</v>
      </c>
      <c r="H178" s="197">
        <v>3</v>
      </c>
      <c r="I178" s="198"/>
      <c r="J178" s="199">
        <f>ROUND(I178*H178,2)</f>
        <v>0</v>
      </c>
      <c r="K178" s="200"/>
      <c r="L178" s="201"/>
      <c r="M178" s="202" t="s">
        <v>1</v>
      </c>
      <c r="N178" s="203" t="s">
        <v>44</v>
      </c>
      <c r="O178" s="58"/>
      <c r="P178" s="172">
        <f>O178*H178</f>
        <v>0</v>
      </c>
      <c r="Q178" s="172">
        <v>6.7599999999999995E-4</v>
      </c>
      <c r="R178" s="172">
        <f>Q178*H178</f>
        <v>2.0279999999999999E-3</v>
      </c>
      <c r="S178" s="172">
        <v>0</v>
      </c>
      <c r="T178" s="17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4" t="s">
        <v>170</v>
      </c>
      <c r="AT178" s="174" t="s">
        <v>171</v>
      </c>
      <c r="AU178" s="174" t="s">
        <v>88</v>
      </c>
      <c r="AY178" s="17" t="s">
        <v>129</v>
      </c>
      <c r="BE178" s="175">
        <f>IF(N178="základní",J178,0)</f>
        <v>0</v>
      </c>
      <c r="BF178" s="175">
        <f>IF(N178="snížená",J178,0)</f>
        <v>0</v>
      </c>
      <c r="BG178" s="175">
        <f>IF(N178="zákl. přenesená",J178,0)</f>
        <v>0</v>
      </c>
      <c r="BH178" s="175">
        <f>IF(N178="sníž. přenesená",J178,0)</f>
        <v>0</v>
      </c>
      <c r="BI178" s="175">
        <f>IF(N178="nulová",J178,0)</f>
        <v>0</v>
      </c>
      <c r="BJ178" s="17" t="s">
        <v>21</v>
      </c>
      <c r="BK178" s="175">
        <f>ROUND(I178*H178,2)</f>
        <v>0</v>
      </c>
      <c r="BL178" s="17" t="s">
        <v>135</v>
      </c>
      <c r="BM178" s="174" t="s">
        <v>222</v>
      </c>
    </row>
    <row r="179" spans="1:65" s="2" customFormat="1" ht="16.5" customHeight="1">
      <c r="A179" s="32"/>
      <c r="B179" s="161"/>
      <c r="C179" s="193" t="s">
        <v>223</v>
      </c>
      <c r="D179" s="193" t="s">
        <v>171</v>
      </c>
      <c r="E179" s="194" t="s">
        <v>224</v>
      </c>
      <c r="F179" s="195" t="s">
        <v>225</v>
      </c>
      <c r="G179" s="196" t="s">
        <v>216</v>
      </c>
      <c r="H179" s="197">
        <v>2</v>
      </c>
      <c r="I179" s="198"/>
      <c r="J179" s="199">
        <f>ROUND(I179*H179,2)</f>
        <v>0</v>
      </c>
      <c r="K179" s="200"/>
      <c r="L179" s="201"/>
      <c r="M179" s="202" t="s">
        <v>1</v>
      </c>
      <c r="N179" s="203" t="s">
        <v>44</v>
      </c>
      <c r="O179" s="58"/>
      <c r="P179" s="172">
        <f>O179*H179</f>
        <v>0</v>
      </c>
      <c r="Q179" s="172">
        <v>7.2000000000000005E-4</v>
      </c>
      <c r="R179" s="172">
        <f>Q179*H179</f>
        <v>1.4400000000000001E-3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170</v>
      </c>
      <c r="AT179" s="174" t="s">
        <v>171</v>
      </c>
      <c r="AU179" s="174" t="s">
        <v>88</v>
      </c>
      <c r="AY179" s="17" t="s">
        <v>129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21</v>
      </c>
      <c r="BK179" s="175">
        <f>ROUND(I179*H179,2)</f>
        <v>0</v>
      </c>
      <c r="BL179" s="17" t="s">
        <v>135</v>
      </c>
      <c r="BM179" s="174" t="s">
        <v>226</v>
      </c>
    </row>
    <row r="180" spans="1:65" s="2" customFormat="1" ht="16.5" customHeight="1">
      <c r="A180" s="32"/>
      <c r="B180" s="161"/>
      <c r="C180" s="162" t="s">
        <v>227</v>
      </c>
      <c r="D180" s="162" t="s">
        <v>131</v>
      </c>
      <c r="E180" s="163" t="s">
        <v>228</v>
      </c>
      <c r="F180" s="164" t="s">
        <v>229</v>
      </c>
      <c r="G180" s="165" t="s">
        <v>210</v>
      </c>
      <c r="H180" s="166">
        <v>1</v>
      </c>
      <c r="I180" s="167"/>
      <c r="J180" s="168">
        <f>ROUND(I180*H180,2)</f>
        <v>0</v>
      </c>
      <c r="K180" s="169"/>
      <c r="L180" s="33"/>
      <c r="M180" s="170" t="s">
        <v>1</v>
      </c>
      <c r="N180" s="171" t="s">
        <v>44</v>
      </c>
      <c r="O180" s="58"/>
      <c r="P180" s="172">
        <f>O180*H180</f>
        <v>0</v>
      </c>
      <c r="Q180" s="172">
        <v>0</v>
      </c>
      <c r="R180" s="172">
        <f>Q180*H180</f>
        <v>0</v>
      </c>
      <c r="S180" s="172">
        <v>0</v>
      </c>
      <c r="T180" s="173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4" t="s">
        <v>135</v>
      </c>
      <c r="AT180" s="174" t="s">
        <v>131</v>
      </c>
      <c r="AU180" s="174" t="s">
        <v>88</v>
      </c>
      <c r="AY180" s="17" t="s">
        <v>129</v>
      </c>
      <c r="BE180" s="175">
        <f>IF(N180="základní",J180,0)</f>
        <v>0</v>
      </c>
      <c r="BF180" s="175">
        <f>IF(N180="snížená",J180,0)</f>
        <v>0</v>
      </c>
      <c r="BG180" s="175">
        <f>IF(N180="zákl. přenesená",J180,0)</f>
        <v>0</v>
      </c>
      <c r="BH180" s="175">
        <f>IF(N180="sníž. přenesená",J180,0)</f>
        <v>0</v>
      </c>
      <c r="BI180" s="175">
        <f>IF(N180="nulová",J180,0)</f>
        <v>0</v>
      </c>
      <c r="BJ180" s="17" t="s">
        <v>21</v>
      </c>
      <c r="BK180" s="175">
        <f>ROUND(I180*H180,2)</f>
        <v>0</v>
      </c>
      <c r="BL180" s="17" t="s">
        <v>135</v>
      </c>
      <c r="BM180" s="174" t="s">
        <v>230</v>
      </c>
    </row>
    <row r="181" spans="1:65" s="13" customFormat="1">
      <c r="B181" s="176"/>
      <c r="D181" s="177" t="s">
        <v>137</v>
      </c>
      <c r="E181" s="178" t="s">
        <v>1</v>
      </c>
      <c r="F181" s="179" t="s">
        <v>213</v>
      </c>
      <c r="H181" s="180">
        <v>1</v>
      </c>
      <c r="I181" s="181"/>
      <c r="L181" s="176"/>
      <c r="M181" s="182"/>
      <c r="N181" s="183"/>
      <c r="O181" s="183"/>
      <c r="P181" s="183"/>
      <c r="Q181" s="183"/>
      <c r="R181" s="183"/>
      <c r="S181" s="183"/>
      <c r="T181" s="184"/>
      <c r="AT181" s="178" t="s">
        <v>137</v>
      </c>
      <c r="AU181" s="178" t="s">
        <v>88</v>
      </c>
      <c r="AV181" s="13" t="s">
        <v>88</v>
      </c>
      <c r="AW181" s="13" t="s">
        <v>35</v>
      </c>
      <c r="AX181" s="13" t="s">
        <v>79</v>
      </c>
      <c r="AY181" s="178" t="s">
        <v>129</v>
      </c>
    </row>
    <row r="182" spans="1:65" s="14" customFormat="1">
      <c r="B182" s="185"/>
      <c r="D182" s="177" t="s">
        <v>137</v>
      </c>
      <c r="E182" s="186" t="s">
        <v>1</v>
      </c>
      <c r="F182" s="187" t="s">
        <v>139</v>
      </c>
      <c r="H182" s="188">
        <v>1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6" t="s">
        <v>137</v>
      </c>
      <c r="AU182" s="186" t="s">
        <v>88</v>
      </c>
      <c r="AV182" s="14" t="s">
        <v>135</v>
      </c>
      <c r="AW182" s="14" t="s">
        <v>35</v>
      </c>
      <c r="AX182" s="14" t="s">
        <v>21</v>
      </c>
      <c r="AY182" s="186" t="s">
        <v>129</v>
      </c>
    </row>
    <row r="183" spans="1:65" s="2" customFormat="1" ht="16.5" customHeight="1">
      <c r="A183" s="32"/>
      <c r="B183" s="161"/>
      <c r="C183" s="162" t="s">
        <v>231</v>
      </c>
      <c r="D183" s="162" t="s">
        <v>131</v>
      </c>
      <c r="E183" s="163" t="s">
        <v>232</v>
      </c>
      <c r="F183" s="164" t="s">
        <v>233</v>
      </c>
      <c r="G183" s="165" t="s">
        <v>179</v>
      </c>
      <c r="H183" s="166">
        <v>36</v>
      </c>
      <c r="I183" s="167"/>
      <c r="J183" s="168">
        <f>ROUND(I183*H183,2)</f>
        <v>0</v>
      </c>
      <c r="K183" s="169"/>
      <c r="L183" s="33"/>
      <c r="M183" s="170" t="s">
        <v>1</v>
      </c>
      <c r="N183" s="171" t="s">
        <v>44</v>
      </c>
      <c r="O183" s="58"/>
      <c r="P183" s="172">
        <f>O183*H183</f>
        <v>0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4" t="s">
        <v>135</v>
      </c>
      <c r="AT183" s="174" t="s">
        <v>131</v>
      </c>
      <c r="AU183" s="174" t="s">
        <v>88</v>
      </c>
      <c r="AY183" s="17" t="s">
        <v>129</v>
      </c>
      <c r="BE183" s="175">
        <f>IF(N183="základní",J183,0)</f>
        <v>0</v>
      </c>
      <c r="BF183" s="175">
        <f>IF(N183="snížená",J183,0)</f>
        <v>0</v>
      </c>
      <c r="BG183" s="175">
        <f>IF(N183="zákl. přenesená",J183,0)</f>
        <v>0</v>
      </c>
      <c r="BH183" s="175">
        <f>IF(N183="sníž. přenesená",J183,0)</f>
        <v>0</v>
      </c>
      <c r="BI183" s="175">
        <f>IF(N183="nulová",J183,0)</f>
        <v>0</v>
      </c>
      <c r="BJ183" s="17" t="s">
        <v>21</v>
      </c>
      <c r="BK183" s="175">
        <f>ROUND(I183*H183,2)</f>
        <v>0</v>
      </c>
      <c r="BL183" s="17" t="s">
        <v>135</v>
      </c>
      <c r="BM183" s="174" t="s">
        <v>234</v>
      </c>
    </row>
    <row r="184" spans="1:65" s="13" customFormat="1">
      <c r="B184" s="176"/>
      <c r="D184" s="177" t="s">
        <v>137</v>
      </c>
      <c r="E184" s="178" t="s">
        <v>1</v>
      </c>
      <c r="F184" s="179" t="s">
        <v>197</v>
      </c>
      <c r="H184" s="180">
        <v>36</v>
      </c>
      <c r="I184" s="181"/>
      <c r="L184" s="176"/>
      <c r="M184" s="182"/>
      <c r="N184" s="183"/>
      <c r="O184" s="183"/>
      <c r="P184" s="183"/>
      <c r="Q184" s="183"/>
      <c r="R184" s="183"/>
      <c r="S184" s="183"/>
      <c r="T184" s="184"/>
      <c r="AT184" s="178" t="s">
        <v>137</v>
      </c>
      <c r="AU184" s="178" t="s">
        <v>88</v>
      </c>
      <c r="AV184" s="13" t="s">
        <v>88</v>
      </c>
      <c r="AW184" s="13" t="s">
        <v>35</v>
      </c>
      <c r="AX184" s="13" t="s">
        <v>79</v>
      </c>
      <c r="AY184" s="178" t="s">
        <v>129</v>
      </c>
    </row>
    <row r="185" spans="1:65" s="14" customFormat="1">
      <c r="B185" s="185"/>
      <c r="D185" s="177" t="s">
        <v>137</v>
      </c>
      <c r="E185" s="186" t="s">
        <v>1</v>
      </c>
      <c r="F185" s="187" t="s">
        <v>139</v>
      </c>
      <c r="H185" s="188">
        <v>36</v>
      </c>
      <c r="I185" s="189"/>
      <c r="L185" s="185"/>
      <c r="M185" s="190"/>
      <c r="N185" s="191"/>
      <c r="O185" s="191"/>
      <c r="P185" s="191"/>
      <c r="Q185" s="191"/>
      <c r="R185" s="191"/>
      <c r="S185" s="191"/>
      <c r="T185" s="192"/>
      <c r="AT185" s="186" t="s">
        <v>137</v>
      </c>
      <c r="AU185" s="186" t="s">
        <v>88</v>
      </c>
      <c r="AV185" s="14" t="s">
        <v>135</v>
      </c>
      <c r="AW185" s="14" t="s">
        <v>35</v>
      </c>
      <c r="AX185" s="14" t="s">
        <v>21</v>
      </c>
      <c r="AY185" s="186" t="s">
        <v>129</v>
      </c>
    </row>
    <row r="186" spans="1:65" s="2" customFormat="1" ht="16.5" customHeight="1">
      <c r="A186" s="32"/>
      <c r="B186" s="161"/>
      <c r="C186" s="162" t="s">
        <v>7</v>
      </c>
      <c r="D186" s="162" t="s">
        <v>131</v>
      </c>
      <c r="E186" s="163" t="s">
        <v>235</v>
      </c>
      <c r="F186" s="164" t="s">
        <v>236</v>
      </c>
      <c r="G186" s="165" t="s">
        <v>237</v>
      </c>
      <c r="H186" s="166">
        <v>8</v>
      </c>
      <c r="I186" s="167"/>
      <c r="J186" s="168">
        <f>ROUND(I186*H186,2)</f>
        <v>0</v>
      </c>
      <c r="K186" s="169"/>
      <c r="L186" s="33"/>
      <c r="M186" s="170" t="s">
        <v>1</v>
      </c>
      <c r="N186" s="171" t="s">
        <v>44</v>
      </c>
      <c r="O186" s="58"/>
      <c r="P186" s="172">
        <f>O186*H186</f>
        <v>0</v>
      </c>
      <c r="Q186" s="172">
        <v>1.9000000000000001E-4</v>
      </c>
      <c r="R186" s="172">
        <f>Q186*H186</f>
        <v>1.5200000000000001E-3</v>
      </c>
      <c r="S186" s="172">
        <v>0</v>
      </c>
      <c r="T186" s="173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4" t="s">
        <v>211</v>
      </c>
      <c r="AT186" s="174" t="s">
        <v>131</v>
      </c>
      <c r="AU186" s="174" t="s">
        <v>88</v>
      </c>
      <c r="AY186" s="17" t="s">
        <v>129</v>
      </c>
      <c r="BE186" s="175">
        <f>IF(N186="základní",J186,0)</f>
        <v>0</v>
      </c>
      <c r="BF186" s="175">
        <f>IF(N186="snížená",J186,0)</f>
        <v>0</v>
      </c>
      <c r="BG186" s="175">
        <f>IF(N186="zákl. přenesená",J186,0)</f>
        <v>0</v>
      </c>
      <c r="BH186" s="175">
        <f>IF(N186="sníž. přenesená",J186,0)</f>
        <v>0</v>
      </c>
      <c r="BI186" s="175">
        <f>IF(N186="nulová",J186,0)</f>
        <v>0</v>
      </c>
      <c r="BJ186" s="17" t="s">
        <v>21</v>
      </c>
      <c r="BK186" s="175">
        <f>ROUND(I186*H186,2)</f>
        <v>0</v>
      </c>
      <c r="BL186" s="17" t="s">
        <v>211</v>
      </c>
      <c r="BM186" s="174" t="s">
        <v>238</v>
      </c>
    </row>
    <row r="187" spans="1:65" s="2" customFormat="1" ht="21.75" customHeight="1">
      <c r="A187" s="32"/>
      <c r="B187" s="161"/>
      <c r="C187" s="162" t="s">
        <v>239</v>
      </c>
      <c r="D187" s="162" t="s">
        <v>131</v>
      </c>
      <c r="E187" s="163" t="s">
        <v>240</v>
      </c>
      <c r="F187" s="164" t="s">
        <v>241</v>
      </c>
      <c r="G187" s="165" t="s">
        <v>210</v>
      </c>
      <c r="H187" s="166">
        <v>1</v>
      </c>
      <c r="I187" s="167"/>
      <c r="J187" s="168">
        <f>ROUND(I187*H187,2)</f>
        <v>0</v>
      </c>
      <c r="K187" s="169"/>
      <c r="L187" s="33"/>
      <c r="M187" s="170" t="s">
        <v>1</v>
      </c>
      <c r="N187" s="171" t="s">
        <v>44</v>
      </c>
      <c r="O187" s="58"/>
      <c r="P187" s="172">
        <f>O187*H187</f>
        <v>0</v>
      </c>
      <c r="Q187" s="172">
        <v>1.9000000000000001E-4</v>
      </c>
      <c r="R187" s="172">
        <f>Q187*H187</f>
        <v>1.9000000000000001E-4</v>
      </c>
      <c r="S187" s="172">
        <v>0</v>
      </c>
      <c r="T187" s="173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211</v>
      </c>
      <c r="AT187" s="174" t="s">
        <v>131</v>
      </c>
      <c r="AU187" s="174" t="s">
        <v>88</v>
      </c>
      <c r="AY187" s="17" t="s">
        <v>129</v>
      </c>
      <c r="BE187" s="175">
        <f>IF(N187="základní",J187,0)</f>
        <v>0</v>
      </c>
      <c r="BF187" s="175">
        <f>IF(N187="snížená",J187,0)</f>
        <v>0</v>
      </c>
      <c r="BG187" s="175">
        <f>IF(N187="zákl. přenesená",J187,0)</f>
        <v>0</v>
      </c>
      <c r="BH187" s="175">
        <f>IF(N187="sníž. přenesená",J187,0)</f>
        <v>0</v>
      </c>
      <c r="BI187" s="175">
        <f>IF(N187="nulová",J187,0)</f>
        <v>0</v>
      </c>
      <c r="BJ187" s="17" t="s">
        <v>21</v>
      </c>
      <c r="BK187" s="175">
        <f>ROUND(I187*H187,2)</f>
        <v>0</v>
      </c>
      <c r="BL187" s="17" t="s">
        <v>211</v>
      </c>
      <c r="BM187" s="174" t="s">
        <v>242</v>
      </c>
    </row>
    <row r="188" spans="1:65" s="12" customFormat="1" ht="22.75" customHeight="1">
      <c r="B188" s="148"/>
      <c r="D188" s="149" t="s">
        <v>78</v>
      </c>
      <c r="E188" s="159" t="s">
        <v>176</v>
      </c>
      <c r="F188" s="159" t="s">
        <v>243</v>
      </c>
      <c r="I188" s="151"/>
      <c r="J188" s="160">
        <f>BK188</f>
        <v>0</v>
      </c>
      <c r="L188" s="148"/>
      <c r="M188" s="153"/>
      <c r="N188" s="154"/>
      <c r="O188" s="154"/>
      <c r="P188" s="155">
        <f>P189</f>
        <v>0</v>
      </c>
      <c r="Q188" s="154"/>
      <c r="R188" s="155">
        <f>R189</f>
        <v>0</v>
      </c>
      <c r="S188" s="154"/>
      <c r="T188" s="156">
        <f>T189</f>
        <v>110.00000000000001</v>
      </c>
      <c r="AR188" s="149" t="s">
        <v>21</v>
      </c>
      <c r="AT188" s="157" t="s">
        <v>78</v>
      </c>
      <c r="AU188" s="157" t="s">
        <v>21</v>
      </c>
      <c r="AY188" s="149" t="s">
        <v>129</v>
      </c>
      <c r="BK188" s="158">
        <f>BK189</f>
        <v>0</v>
      </c>
    </row>
    <row r="189" spans="1:65" s="2" customFormat="1" ht="33" customHeight="1">
      <c r="A189" s="32"/>
      <c r="B189" s="161"/>
      <c r="C189" s="162" t="s">
        <v>244</v>
      </c>
      <c r="D189" s="162" t="s">
        <v>131</v>
      </c>
      <c r="E189" s="163" t="s">
        <v>245</v>
      </c>
      <c r="F189" s="164" t="s">
        <v>246</v>
      </c>
      <c r="G189" s="165" t="s">
        <v>247</v>
      </c>
      <c r="H189" s="166">
        <v>50</v>
      </c>
      <c r="I189" s="167"/>
      <c r="J189" s="168">
        <f>ROUND(I189*H189,2)</f>
        <v>0</v>
      </c>
      <c r="K189" s="169"/>
      <c r="L189" s="33"/>
      <c r="M189" s="170" t="s">
        <v>1</v>
      </c>
      <c r="N189" s="171" t="s">
        <v>44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2.2000000000000002</v>
      </c>
      <c r="T189" s="173">
        <f>S189*H189</f>
        <v>110.00000000000001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4" t="s">
        <v>135</v>
      </c>
      <c r="AT189" s="174" t="s">
        <v>131</v>
      </c>
      <c r="AU189" s="174" t="s">
        <v>88</v>
      </c>
      <c r="AY189" s="17" t="s">
        <v>129</v>
      </c>
      <c r="BE189" s="175">
        <f>IF(N189="základní",J189,0)</f>
        <v>0</v>
      </c>
      <c r="BF189" s="175">
        <f>IF(N189="snížená",J189,0)</f>
        <v>0</v>
      </c>
      <c r="BG189" s="175">
        <f>IF(N189="zákl. přenesená",J189,0)</f>
        <v>0</v>
      </c>
      <c r="BH189" s="175">
        <f>IF(N189="sníž. přenesená",J189,0)</f>
        <v>0</v>
      </c>
      <c r="BI189" s="175">
        <f>IF(N189="nulová",J189,0)</f>
        <v>0</v>
      </c>
      <c r="BJ189" s="17" t="s">
        <v>21</v>
      </c>
      <c r="BK189" s="175">
        <f>ROUND(I189*H189,2)</f>
        <v>0</v>
      </c>
      <c r="BL189" s="17" t="s">
        <v>135</v>
      </c>
      <c r="BM189" s="174" t="s">
        <v>248</v>
      </c>
    </row>
    <row r="190" spans="1:65" s="12" customFormat="1" ht="22.75" customHeight="1">
      <c r="B190" s="148"/>
      <c r="D190" s="149" t="s">
        <v>78</v>
      </c>
      <c r="E190" s="159" t="s">
        <v>249</v>
      </c>
      <c r="F190" s="159" t="s">
        <v>250</v>
      </c>
      <c r="I190" s="151"/>
      <c r="J190" s="160">
        <f>BK190</f>
        <v>0</v>
      </c>
      <c r="L190" s="148"/>
      <c r="M190" s="153"/>
      <c r="N190" s="154"/>
      <c r="O190" s="154"/>
      <c r="P190" s="155">
        <f>SUM(P191:P193)</f>
        <v>0</v>
      </c>
      <c r="Q190" s="154"/>
      <c r="R190" s="155">
        <f>SUM(R191:R193)</f>
        <v>0</v>
      </c>
      <c r="S190" s="154"/>
      <c r="T190" s="156">
        <f>SUM(T191:T193)</f>
        <v>0</v>
      </c>
      <c r="AR190" s="149" t="s">
        <v>21</v>
      </c>
      <c r="AT190" s="157" t="s">
        <v>78</v>
      </c>
      <c r="AU190" s="157" t="s">
        <v>21</v>
      </c>
      <c r="AY190" s="149" t="s">
        <v>129</v>
      </c>
      <c r="BK190" s="158">
        <f>SUM(BK191:BK193)</f>
        <v>0</v>
      </c>
    </row>
    <row r="191" spans="1:65" s="2" customFormat="1" ht="21.75" customHeight="1">
      <c r="A191" s="32"/>
      <c r="B191" s="161"/>
      <c r="C191" s="162" t="s">
        <v>251</v>
      </c>
      <c r="D191" s="162" t="s">
        <v>131</v>
      </c>
      <c r="E191" s="163" t="s">
        <v>252</v>
      </c>
      <c r="F191" s="164" t="s">
        <v>253</v>
      </c>
      <c r="G191" s="165" t="s">
        <v>156</v>
      </c>
      <c r="H191" s="166">
        <v>9.6000000000000002E-2</v>
      </c>
      <c r="I191" s="167"/>
      <c r="J191" s="168">
        <f>ROUND(I191*H191,2)</f>
        <v>0</v>
      </c>
      <c r="K191" s="169"/>
      <c r="L191" s="33"/>
      <c r="M191" s="170" t="s">
        <v>1</v>
      </c>
      <c r="N191" s="171" t="s">
        <v>44</v>
      </c>
      <c r="O191" s="58"/>
      <c r="P191" s="172">
        <f>O191*H191</f>
        <v>0</v>
      </c>
      <c r="Q191" s="172">
        <v>0</v>
      </c>
      <c r="R191" s="172">
        <f>Q191*H191</f>
        <v>0</v>
      </c>
      <c r="S191" s="172">
        <v>0</v>
      </c>
      <c r="T191" s="173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4" t="s">
        <v>135</v>
      </c>
      <c r="AT191" s="174" t="s">
        <v>131</v>
      </c>
      <c r="AU191" s="174" t="s">
        <v>88</v>
      </c>
      <c r="AY191" s="17" t="s">
        <v>129</v>
      </c>
      <c r="BE191" s="175">
        <f>IF(N191="základní",J191,0)</f>
        <v>0</v>
      </c>
      <c r="BF191" s="175">
        <f>IF(N191="snížená",J191,0)</f>
        <v>0</v>
      </c>
      <c r="BG191" s="175">
        <f>IF(N191="zákl. přenesená",J191,0)</f>
        <v>0</v>
      </c>
      <c r="BH191" s="175">
        <f>IF(N191="sníž. přenesená",J191,0)</f>
        <v>0</v>
      </c>
      <c r="BI191" s="175">
        <f>IF(N191="nulová",J191,0)</f>
        <v>0</v>
      </c>
      <c r="BJ191" s="17" t="s">
        <v>21</v>
      </c>
      <c r="BK191" s="175">
        <f>ROUND(I191*H191,2)</f>
        <v>0</v>
      </c>
      <c r="BL191" s="17" t="s">
        <v>135</v>
      </c>
      <c r="BM191" s="174" t="s">
        <v>254</v>
      </c>
    </row>
    <row r="192" spans="1:65" s="13" customFormat="1">
      <c r="B192" s="176"/>
      <c r="D192" s="177" t="s">
        <v>137</v>
      </c>
      <c r="E192" s="178" t="s">
        <v>1</v>
      </c>
      <c r="F192" s="179" t="s">
        <v>255</v>
      </c>
      <c r="H192" s="180">
        <v>9.6000000000000002E-2</v>
      </c>
      <c r="I192" s="181"/>
      <c r="L192" s="176"/>
      <c r="M192" s="182"/>
      <c r="N192" s="183"/>
      <c r="O192" s="183"/>
      <c r="P192" s="183"/>
      <c r="Q192" s="183"/>
      <c r="R192" s="183"/>
      <c r="S192" s="183"/>
      <c r="T192" s="184"/>
      <c r="AT192" s="178" t="s">
        <v>137</v>
      </c>
      <c r="AU192" s="178" t="s">
        <v>88</v>
      </c>
      <c r="AV192" s="13" t="s">
        <v>88</v>
      </c>
      <c r="AW192" s="13" t="s">
        <v>35</v>
      </c>
      <c r="AX192" s="13" t="s">
        <v>79</v>
      </c>
      <c r="AY192" s="178" t="s">
        <v>129</v>
      </c>
    </row>
    <row r="193" spans="1:65" s="14" customFormat="1">
      <c r="B193" s="185"/>
      <c r="D193" s="177" t="s">
        <v>137</v>
      </c>
      <c r="E193" s="186" t="s">
        <v>1</v>
      </c>
      <c r="F193" s="187" t="s">
        <v>139</v>
      </c>
      <c r="H193" s="188">
        <v>9.6000000000000002E-2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137</v>
      </c>
      <c r="AU193" s="186" t="s">
        <v>88</v>
      </c>
      <c r="AV193" s="14" t="s">
        <v>135</v>
      </c>
      <c r="AW193" s="14" t="s">
        <v>35</v>
      </c>
      <c r="AX193" s="14" t="s">
        <v>21</v>
      </c>
      <c r="AY193" s="186" t="s">
        <v>129</v>
      </c>
    </row>
    <row r="194" spans="1:65" s="12" customFormat="1" ht="26" customHeight="1">
      <c r="B194" s="148"/>
      <c r="D194" s="149" t="s">
        <v>78</v>
      </c>
      <c r="E194" s="150" t="s">
        <v>256</v>
      </c>
      <c r="F194" s="150" t="s">
        <v>257</v>
      </c>
      <c r="I194" s="151"/>
      <c r="J194" s="152">
        <f>BK194</f>
        <v>0</v>
      </c>
      <c r="L194" s="148"/>
      <c r="M194" s="153"/>
      <c r="N194" s="154"/>
      <c r="O194" s="154"/>
      <c r="P194" s="155">
        <f>P195+P267+P271</f>
        <v>0</v>
      </c>
      <c r="Q194" s="154"/>
      <c r="R194" s="155">
        <f>R195+R267+R271</f>
        <v>1.5109600000000003</v>
      </c>
      <c r="S194" s="154"/>
      <c r="T194" s="156">
        <f>T195+T267+T271</f>
        <v>0</v>
      </c>
      <c r="AR194" s="149" t="s">
        <v>88</v>
      </c>
      <c r="AT194" s="157" t="s">
        <v>78</v>
      </c>
      <c r="AU194" s="157" t="s">
        <v>79</v>
      </c>
      <c r="AY194" s="149" t="s">
        <v>129</v>
      </c>
      <c r="BK194" s="158">
        <f>BK195+BK267+BK271</f>
        <v>0</v>
      </c>
    </row>
    <row r="195" spans="1:65" s="12" customFormat="1" ht="22.75" customHeight="1">
      <c r="B195" s="148"/>
      <c r="D195" s="149" t="s">
        <v>78</v>
      </c>
      <c r="E195" s="159" t="s">
        <v>258</v>
      </c>
      <c r="F195" s="159" t="s">
        <v>259</v>
      </c>
      <c r="I195" s="151"/>
      <c r="J195" s="160">
        <f>BK195</f>
        <v>0</v>
      </c>
      <c r="L195" s="148"/>
      <c r="M195" s="153"/>
      <c r="N195" s="154"/>
      <c r="O195" s="154"/>
      <c r="P195" s="155">
        <f>SUM(P196:P266)</f>
        <v>0</v>
      </c>
      <c r="Q195" s="154"/>
      <c r="R195" s="155">
        <f>SUM(R196:R266)</f>
        <v>1.4838500000000001</v>
      </c>
      <c r="S195" s="154"/>
      <c r="T195" s="156">
        <f>SUM(T196:T266)</f>
        <v>0</v>
      </c>
      <c r="AR195" s="149" t="s">
        <v>88</v>
      </c>
      <c r="AT195" s="157" t="s">
        <v>78</v>
      </c>
      <c r="AU195" s="157" t="s">
        <v>21</v>
      </c>
      <c r="AY195" s="149" t="s">
        <v>129</v>
      </c>
      <c r="BK195" s="158">
        <f>SUM(BK196:BK266)</f>
        <v>0</v>
      </c>
    </row>
    <row r="196" spans="1:65" s="2" customFormat="1" ht="21.75" customHeight="1">
      <c r="A196" s="32"/>
      <c r="B196" s="161"/>
      <c r="C196" s="162" t="s">
        <v>260</v>
      </c>
      <c r="D196" s="162" t="s">
        <v>131</v>
      </c>
      <c r="E196" s="163" t="s">
        <v>261</v>
      </c>
      <c r="F196" s="164" t="s">
        <v>262</v>
      </c>
      <c r="G196" s="165" t="s">
        <v>179</v>
      </c>
      <c r="H196" s="166">
        <v>8</v>
      </c>
      <c r="I196" s="167"/>
      <c r="J196" s="168">
        <f>ROUND(I196*H196,2)</f>
        <v>0</v>
      </c>
      <c r="K196" s="169"/>
      <c r="L196" s="33"/>
      <c r="M196" s="170" t="s">
        <v>1</v>
      </c>
      <c r="N196" s="171" t="s">
        <v>44</v>
      </c>
      <c r="O196" s="58"/>
      <c r="P196" s="172">
        <f>O196*H196</f>
        <v>0</v>
      </c>
      <c r="Q196" s="172">
        <v>1.47E-3</v>
      </c>
      <c r="R196" s="172">
        <f>Q196*H196</f>
        <v>1.176E-2</v>
      </c>
      <c r="S196" s="172">
        <v>0</v>
      </c>
      <c r="T196" s="173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4" t="s">
        <v>211</v>
      </c>
      <c r="AT196" s="174" t="s">
        <v>131</v>
      </c>
      <c r="AU196" s="174" t="s">
        <v>88</v>
      </c>
      <c r="AY196" s="17" t="s">
        <v>129</v>
      </c>
      <c r="BE196" s="175">
        <f>IF(N196="základní",J196,0)</f>
        <v>0</v>
      </c>
      <c r="BF196" s="175">
        <f>IF(N196="snížená",J196,0)</f>
        <v>0</v>
      </c>
      <c r="BG196" s="175">
        <f>IF(N196="zákl. přenesená",J196,0)</f>
        <v>0</v>
      </c>
      <c r="BH196" s="175">
        <f>IF(N196="sníž. přenesená",J196,0)</f>
        <v>0</v>
      </c>
      <c r="BI196" s="175">
        <f>IF(N196="nulová",J196,0)</f>
        <v>0</v>
      </c>
      <c r="BJ196" s="17" t="s">
        <v>21</v>
      </c>
      <c r="BK196" s="175">
        <f>ROUND(I196*H196,2)</f>
        <v>0</v>
      </c>
      <c r="BL196" s="17" t="s">
        <v>211</v>
      </c>
      <c r="BM196" s="174" t="s">
        <v>263</v>
      </c>
    </row>
    <row r="197" spans="1:65" s="13" customFormat="1">
      <c r="B197" s="176"/>
      <c r="D197" s="177" t="s">
        <v>137</v>
      </c>
      <c r="E197" s="178" t="s">
        <v>1</v>
      </c>
      <c r="F197" s="179" t="s">
        <v>264</v>
      </c>
      <c r="H197" s="180">
        <v>8</v>
      </c>
      <c r="I197" s="181"/>
      <c r="L197" s="176"/>
      <c r="M197" s="182"/>
      <c r="N197" s="183"/>
      <c r="O197" s="183"/>
      <c r="P197" s="183"/>
      <c r="Q197" s="183"/>
      <c r="R197" s="183"/>
      <c r="S197" s="183"/>
      <c r="T197" s="184"/>
      <c r="AT197" s="178" t="s">
        <v>137</v>
      </c>
      <c r="AU197" s="178" t="s">
        <v>88</v>
      </c>
      <c r="AV197" s="13" t="s">
        <v>88</v>
      </c>
      <c r="AW197" s="13" t="s">
        <v>35</v>
      </c>
      <c r="AX197" s="13" t="s">
        <v>79</v>
      </c>
      <c r="AY197" s="178" t="s">
        <v>129</v>
      </c>
    </row>
    <row r="198" spans="1:65" s="14" customFormat="1">
      <c r="B198" s="185"/>
      <c r="D198" s="177" t="s">
        <v>137</v>
      </c>
      <c r="E198" s="186" t="s">
        <v>1</v>
      </c>
      <c r="F198" s="187" t="s">
        <v>139</v>
      </c>
      <c r="H198" s="188">
        <v>8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6" t="s">
        <v>137</v>
      </c>
      <c r="AU198" s="186" t="s">
        <v>88</v>
      </c>
      <c r="AV198" s="14" t="s">
        <v>135</v>
      </c>
      <c r="AW198" s="14" t="s">
        <v>35</v>
      </c>
      <c r="AX198" s="14" t="s">
        <v>21</v>
      </c>
      <c r="AY198" s="186" t="s">
        <v>129</v>
      </c>
    </row>
    <row r="199" spans="1:65" s="2" customFormat="1" ht="21.75" customHeight="1">
      <c r="A199" s="32"/>
      <c r="B199" s="161"/>
      <c r="C199" s="162" t="s">
        <v>265</v>
      </c>
      <c r="D199" s="162" t="s">
        <v>131</v>
      </c>
      <c r="E199" s="163" t="s">
        <v>266</v>
      </c>
      <c r="F199" s="164" t="s">
        <v>267</v>
      </c>
      <c r="G199" s="165" t="s">
        <v>179</v>
      </c>
      <c r="H199" s="166">
        <v>8</v>
      </c>
      <c r="I199" s="167"/>
      <c r="J199" s="168">
        <f>ROUND(I199*H199,2)</f>
        <v>0</v>
      </c>
      <c r="K199" s="169"/>
      <c r="L199" s="33"/>
      <c r="M199" s="170" t="s">
        <v>1</v>
      </c>
      <c r="N199" s="171" t="s">
        <v>44</v>
      </c>
      <c r="O199" s="58"/>
      <c r="P199" s="172">
        <f>O199*H199</f>
        <v>0</v>
      </c>
      <c r="Q199" s="172">
        <v>2.7000000000000001E-3</v>
      </c>
      <c r="R199" s="172">
        <f>Q199*H199</f>
        <v>2.1600000000000001E-2</v>
      </c>
      <c r="S199" s="172">
        <v>0</v>
      </c>
      <c r="T199" s="173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4" t="s">
        <v>211</v>
      </c>
      <c r="AT199" s="174" t="s">
        <v>131</v>
      </c>
      <c r="AU199" s="174" t="s">
        <v>88</v>
      </c>
      <c r="AY199" s="17" t="s">
        <v>129</v>
      </c>
      <c r="BE199" s="175">
        <f>IF(N199="základní",J199,0)</f>
        <v>0</v>
      </c>
      <c r="BF199" s="175">
        <f>IF(N199="snížená",J199,0)</f>
        <v>0</v>
      </c>
      <c r="BG199" s="175">
        <f>IF(N199="zákl. přenesená",J199,0)</f>
        <v>0</v>
      </c>
      <c r="BH199" s="175">
        <f>IF(N199="sníž. přenesená",J199,0)</f>
        <v>0</v>
      </c>
      <c r="BI199" s="175">
        <f>IF(N199="nulová",J199,0)</f>
        <v>0</v>
      </c>
      <c r="BJ199" s="17" t="s">
        <v>21</v>
      </c>
      <c r="BK199" s="175">
        <f>ROUND(I199*H199,2)</f>
        <v>0</v>
      </c>
      <c r="BL199" s="17" t="s">
        <v>211</v>
      </c>
      <c r="BM199" s="174" t="s">
        <v>268</v>
      </c>
    </row>
    <row r="200" spans="1:65" s="13" customFormat="1">
      <c r="B200" s="176"/>
      <c r="D200" s="177" t="s">
        <v>137</v>
      </c>
      <c r="E200" s="178" t="s">
        <v>1</v>
      </c>
      <c r="F200" s="179" t="s">
        <v>269</v>
      </c>
      <c r="H200" s="180">
        <v>8</v>
      </c>
      <c r="I200" s="181"/>
      <c r="L200" s="176"/>
      <c r="M200" s="182"/>
      <c r="N200" s="183"/>
      <c r="O200" s="183"/>
      <c r="P200" s="183"/>
      <c r="Q200" s="183"/>
      <c r="R200" s="183"/>
      <c r="S200" s="183"/>
      <c r="T200" s="184"/>
      <c r="AT200" s="178" t="s">
        <v>137</v>
      </c>
      <c r="AU200" s="178" t="s">
        <v>88</v>
      </c>
      <c r="AV200" s="13" t="s">
        <v>88</v>
      </c>
      <c r="AW200" s="13" t="s">
        <v>35</v>
      </c>
      <c r="AX200" s="13" t="s">
        <v>79</v>
      </c>
      <c r="AY200" s="178" t="s">
        <v>129</v>
      </c>
    </row>
    <row r="201" spans="1:65" s="14" customFormat="1">
      <c r="B201" s="185"/>
      <c r="D201" s="177" t="s">
        <v>137</v>
      </c>
      <c r="E201" s="186" t="s">
        <v>1</v>
      </c>
      <c r="F201" s="187" t="s">
        <v>139</v>
      </c>
      <c r="H201" s="188">
        <v>8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6" t="s">
        <v>137</v>
      </c>
      <c r="AU201" s="186" t="s">
        <v>88</v>
      </c>
      <c r="AV201" s="14" t="s">
        <v>135</v>
      </c>
      <c r="AW201" s="14" t="s">
        <v>35</v>
      </c>
      <c r="AX201" s="14" t="s">
        <v>21</v>
      </c>
      <c r="AY201" s="186" t="s">
        <v>129</v>
      </c>
    </row>
    <row r="202" spans="1:65" s="2" customFormat="1" ht="21.75" customHeight="1">
      <c r="A202" s="32"/>
      <c r="B202" s="161"/>
      <c r="C202" s="162" t="s">
        <v>270</v>
      </c>
      <c r="D202" s="162" t="s">
        <v>131</v>
      </c>
      <c r="E202" s="163" t="s">
        <v>271</v>
      </c>
      <c r="F202" s="164" t="s">
        <v>272</v>
      </c>
      <c r="G202" s="165" t="s">
        <v>179</v>
      </c>
      <c r="H202" s="166">
        <v>107</v>
      </c>
      <c r="I202" s="167"/>
      <c r="J202" s="168">
        <f>ROUND(I202*H202,2)</f>
        <v>0</v>
      </c>
      <c r="K202" s="169"/>
      <c r="L202" s="33"/>
      <c r="M202" s="170" t="s">
        <v>1</v>
      </c>
      <c r="N202" s="171" t="s">
        <v>44</v>
      </c>
      <c r="O202" s="58"/>
      <c r="P202" s="172">
        <f>O202*H202</f>
        <v>0</v>
      </c>
      <c r="Q202" s="172">
        <v>3.48E-3</v>
      </c>
      <c r="R202" s="172">
        <f>Q202*H202</f>
        <v>0.37236000000000002</v>
      </c>
      <c r="S202" s="172">
        <v>0</v>
      </c>
      <c r="T202" s="173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4" t="s">
        <v>211</v>
      </c>
      <c r="AT202" s="174" t="s">
        <v>131</v>
      </c>
      <c r="AU202" s="174" t="s">
        <v>88</v>
      </c>
      <c r="AY202" s="17" t="s">
        <v>129</v>
      </c>
      <c r="BE202" s="175">
        <f>IF(N202="základní",J202,0)</f>
        <v>0</v>
      </c>
      <c r="BF202" s="175">
        <f>IF(N202="snížená",J202,0)</f>
        <v>0</v>
      </c>
      <c r="BG202" s="175">
        <f>IF(N202="zákl. přenesená",J202,0)</f>
        <v>0</v>
      </c>
      <c r="BH202" s="175">
        <f>IF(N202="sníž. přenesená",J202,0)</f>
        <v>0</v>
      </c>
      <c r="BI202" s="175">
        <f>IF(N202="nulová",J202,0)</f>
        <v>0</v>
      </c>
      <c r="BJ202" s="17" t="s">
        <v>21</v>
      </c>
      <c r="BK202" s="175">
        <f>ROUND(I202*H202,2)</f>
        <v>0</v>
      </c>
      <c r="BL202" s="17" t="s">
        <v>211</v>
      </c>
      <c r="BM202" s="174" t="s">
        <v>273</v>
      </c>
    </row>
    <row r="203" spans="1:65" s="13" customFormat="1">
      <c r="B203" s="176"/>
      <c r="D203" s="177" t="s">
        <v>137</v>
      </c>
      <c r="E203" s="178" t="s">
        <v>1</v>
      </c>
      <c r="F203" s="179" t="s">
        <v>274</v>
      </c>
      <c r="H203" s="180">
        <v>107</v>
      </c>
      <c r="I203" s="181"/>
      <c r="L203" s="176"/>
      <c r="M203" s="182"/>
      <c r="N203" s="183"/>
      <c r="O203" s="183"/>
      <c r="P203" s="183"/>
      <c r="Q203" s="183"/>
      <c r="R203" s="183"/>
      <c r="S203" s="183"/>
      <c r="T203" s="184"/>
      <c r="AT203" s="178" t="s">
        <v>137</v>
      </c>
      <c r="AU203" s="178" t="s">
        <v>88</v>
      </c>
      <c r="AV203" s="13" t="s">
        <v>88</v>
      </c>
      <c r="AW203" s="13" t="s">
        <v>35</v>
      </c>
      <c r="AX203" s="13" t="s">
        <v>79</v>
      </c>
      <c r="AY203" s="178" t="s">
        <v>129</v>
      </c>
    </row>
    <row r="204" spans="1:65" s="14" customFormat="1">
      <c r="B204" s="185"/>
      <c r="D204" s="177" t="s">
        <v>137</v>
      </c>
      <c r="E204" s="186" t="s">
        <v>1</v>
      </c>
      <c r="F204" s="187" t="s">
        <v>139</v>
      </c>
      <c r="H204" s="188">
        <v>107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137</v>
      </c>
      <c r="AU204" s="186" t="s">
        <v>88</v>
      </c>
      <c r="AV204" s="14" t="s">
        <v>135</v>
      </c>
      <c r="AW204" s="14" t="s">
        <v>35</v>
      </c>
      <c r="AX204" s="14" t="s">
        <v>21</v>
      </c>
      <c r="AY204" s="186" t="s">
        <v>129</v>
      </c>
    </row>
    <row r="205" spans="1:65" s="2" customFormat="1" ht="21.75" customHeight="1">
      <c r="A205" s="32"/>
      <c r="B205" s="161"/>
      <c r="C205" s="162" t="s">
        <v>275</v>
      </c>
      <c r="D205" s="162" t="s">
        <v>131</v>
      </c>
      <c r="E205" s="163" t="s">
        <v>276</v>
      </c>
      <c r="F205" s="164" t="s">
        <v>277</v>
      </c>
      <c r="G205" s="165" t="s">
        <v>179</v>
      </c>
      <c r="H205" s="166">
        <v>42</v>
      </c>
      <c r="I205" s="167"/>
      <c r="J205" s="168">
        <f>ROUND(I205*H205,2)</f>
        <v>0</v>
      </c>
      <c r="K205" s="169"/>
      <c r="L205" s="33"/>
      <c r="M205" s="170" t="s">
        <v>1</v>
      </c>
      <c r="N205" s="171" t="s">
        <v>44</v>
      </c>
      <c r="O205" s="58"/>
      <c r="P205" s="172">
        <f>O205*H205</f>
        <v>0</v>
      </c>
      <c r="Q205" s="172">
        <v>3.96E-3</v>
      </c>
      <c r="R205" s="172">
        <f>Q205*H205</f>
        <v>0.16632</v>
      </c>
      <c r="S205" s="172">
        <v>0</v>
      </c>
      <c r="T205" s="173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4" t="s">
        <v>211</v>
      </c>
      <c r="AT205" s="174" t="s">
        <v>131</v>
      </c>
      <c r="AU205" s="174" t="s">
        <v>88</v>
      </c>
      <c r="AY205" s="17" t="s">
        <v>129</v>
      </c>
      <c r="BE205" s="175">
        <f>IF(N205="základní",J205,0)</f>
        <v>0</v>
      </c>
      <c r="BF205" s="175">
        <f>IF(N205="snížená",J205,0)</f>
        <v>0</v>
      </c>
      <c r="BG205" s="175">
        <f>IF(N205="zákl. přenesená",J205,0)</f>
        <v>0</v>
      </c>
      <c r="BH205" s="175">
        <f>IF(N205="sníž. přenesená",J205,0)</f>
        <v>0</v>
      </c>
      <c r="BI205" s="175">
        <f>IF(N205="nulová",J205,0)</f>
        <v>0</v>
      </c>
      <c r="BJ205" s="17" t="s">
        <v>21</v>
      </c>
      <c r="BK205" s="175">
        <f>ROUND(I205*H205,2)</f>
        <v>0</v>
      </c>
      <c r="BL205" s="17" t="s">
        <v>211</v>
      </c>
      <c r="BM205" s="174" t="s">
        <v>278</v>
      </c>
    </row>
    <row r="206" spans="1:65" s="13" customFormat="1">
      <c r="B206" s="176"/>
      <c r="D206" s="177" t="s">
        <v>137</v>
      </c>
      <c r="E206" s="178" t="s">
        <v>1</v>
      </c>
      <c r="F206" s="179" t="s">
        <v>279</v>
      </c>
      <c r="H206" s="180">
        <v>42</v>
      </c>
      <c r="I206" s="181"/>
      <c r="L206" s="176"/>
      <c r="M206" s="182"/>
      <c r="N206" s="183"/>
      <c r="O206" s="183"/>
      <c r="P206" s="183"/>
      <c r="Q206" s="183"/>
      <c r="R206" s="183"/>
      <c r="S206" s="183"/>
      <c r="T206" s="184"/>
      <c r="AT206" s="178" t="s">
        <v>137</v>
      </c>
      <c r="AU206" s="178" t="s">
        <v>88</v>
      </c>
      <c r="AV206" s="13" t="s">
        <v>88</v>
      </c>
      <c r="AW206" s="13" t="s">
        <v>35</v>
      </c>
      <c r="AX206" s="13" t="s">
        <v>79</v>
      </c>
      <c r="AY206" s="178" t="s">
        <v>129</v>
      </c>
    </row>
    <row r="207" spans="1:65" s="14" customFormat="1">
      <c r="B207" s="185"/>
      <c r="D207" s="177" t="s">
        <v>137</v>
      </c>
      <c r="E207" s="186" t="s">
        <v>1</v>
      </c>
      <c r="F207" s="187" t="s">
        <v>139</v>
      </c>
      <c r="H207" s="188">
        <v>42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137</v>
      </c>
      <c r="AU207" s="186" t="s">
        <v>88</v>
      </c>
      <c r="AV207" s="14" t="s">
        <v>135</v>
      </c>
      <c r="AW207" s="14" t="s">
        <v>35</v>
      </c>
      <c r="AX207" s="14" t="s">
        <v>21</v>
      </c>
      <c r="AY207" s="186" t="s">
        <v>129</v>
      </c>
    </row>
    <row r="208" spans="1:65" s="2" customFormat="1" ht="21.75" customHeight="1">
      <c r="A208" s="32"/>
      <c r="B208" s="161"/>
      <c r="C208" s="162" t="s">
        <v>280</v>
      </c>
      <c r="D208" s="162" t="s">
        <v>131</v>
      </c>
      <c r="E208" s="163" t="s">
        <v>281</v>
      </c>
      <c r="F208" s="164" t="s">
        <v>282</v>
      </c>
      <c r="G208" s="165" t="s">
        <v>179</v>
      </c>
      <c r="H208" s="166">
        <v>65</v>
      </c>
      <c r="I208" s="167"/>
      <c r="J208" s="168">
        <f>ROUND(I208*H208,2)</f>
        <v>0</v>
      </c>
      <c r="K208" s="169"/>
      <c r="L208" s="33"/>
      <c r="M208" s="170" t="s">
        <v>1</v>
      </c>
      <c r="N208" s="171" t="s">
        <v>44</v>
      </c>
      <c r="O208" s="58"/>
      <c r="P208" s="172">
        <f>O208*H208</f>
        <v>0</v>
      </c>
      <c r="Q208" s="172">
        <v>4.9300000000000004E-3</v>
      </c>
      <c r="R208" s="172">
        <f>Q208*H208</f>
        <v>0.32045000000000001</v>
      </c>
      <c r="S208" s="172">
        <v>0</v>
      </c>
      <c r="T208" s="173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4" t="s">
        <v>211</v>
      </c>
      <c r="AT208" s="174" t="s">
        <v>131</v>
      </c>
      <c r="AU208" s="174" t="s">
        <v>88</v>
      </c>
      <c r="AY208" s="17" t="s">
        <v>129</v>
      </c>
      <c r="BE208" s="175">
        <f>IF(N208="základní",J208,0)</f>
        <v>0</v>
      </c>
      <c r="BF208" s="175">
        <f>IF(N208="snížená",J208,0)</f>
        <v>0</v>
      </c>
      <c r="BG208" s="175">
        <f>IF(N208="zákl. přenesená",J208,0)</f>
        <v>0</v>
      </c>
      <c r="BH208" s="175">
        <f>IF(N208="sníž. přenesená",J208,0)</f>
        <v>0</v>
      </c>
      <c r="BI208" s="175">
        <f>IF(N208="nulová",J208,0)</f>
        <v>0</v>
      </c>
      <c r="BJ208" s="17" t="s">
        <v>21</v>
      </c>
      <c r="BK208" s="175">
        <f>ROUND(I208*H208,2)</f>
        <v>0</v>
      </c>
      <c r="BL208" s="17" t="s">
        <v>211</v>
      </c>
      <c r="BM208" s="174" t="s">
        <v>283</v>
      </c>
    </row>
    <row r="209" spans="1:65" s="13" customFormat="1">
      <c r="B209" s="176"/>
      <c r="D209" s="177" t="s">
        <v>137</v>
      </c>
      <c r="E209" s="178" t="s">
        <v>1</v>
      </c>
      <c r="F209" s="179" t="s">
        <v>284</v>
      </c>
      <c r="H209" s="180">
        <v>65</v>
      </c>
      <c r="I209" s="181"/>
      <c r="L209" s="176"/>
      <c r="M209" s="182"/>
      <c r="N209" s="183"/>
      <c r="O209" s="183"/>
      <c r="P209" s="183"/>
      <c r="Q209" s="183"/>
      <c r="R209" s="183"/>
      <c r="S209" s="183"/>
      <c r="T209" s="184"/>
      <c r="AT209" s="178" t="s">
        <v>137</v>
      </c>
      <c r="AU209" s="178" t="s">
        <v>88</v>
      </c>
      <c r="AV209" s="13" t="s">
        <v>88</v>
      </c>
      <c r="AW209" s="13" t="s">
        <v>35</v>
      </c>
      <c r="AX209" s="13" t="s">
        <v>79</v>
      </c>
      <c r="AY209" s="178" t="s">
        <v>129</v>
      </c>
    </row>
    <row r="210" spans="1:65" s="14" customFormat="1">
      <c r="B210" s="185"/>
      <c r="D210" s="177" t="s">
        <v>137</v>
      </c>
      <c r="E210" s="186" t="s">
        <v>1</v>
      </c>
      <c r="F210" s="187" t="s">
        <v>139</v>
      </c>
      <c r="H210" s="188">
        <v>65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137</v>
      </c>
      <c r="AU210" s="186" t="s">
        <v>88</v>
      </c>
      <c r="AV210" s="14" t="s">
        <v>135</v>
      </c>
      <c r="AW210" s="14" t="s">
        <v>35</v>
      </c>
      <c r="AX210" s="14" t="s">
        <v>21</v>
      </c>
      <c r="AY210" s="186" t="s">
        <v>129</v>
      </c>
    </row>
    <row r="211" spans="1:65" s="2" customFormat="1" ht="21.75" customHeight="1">
      <c r="A211" s="32"/>
      <c r="B211" s="161"/>
      <c r="C211" s="162" t="s">
        <v>285</v>
      </c>
      <c r="D211" s="162" t="s">
        <v>131</v>
      </c>
      <c r="E211" s="163" t="s">
        <v>286</v>
      </c>
      <c r="F211" s="164" t="s">
        <v>287</v>
      </c>
      <c r="G211" s="165" t="s">
        <v>179</v>
      </c>
      <c r="H211" s="166">
        <v>10</v>
      </c>
      <c r="I211" s="167"/>
      <c r="J211" s="168">
        <f>ROUND(I211*H211,2)</f>
        <v>0</v>
      </c>
      <c r="K211" s="169"/>
      <c r="L211" s="33"/>
      <c r="M211" s="170" t="s">
        <v>1</v>
      </c>
      <c r="N211" s="171" t="s">
        <v>44</v>
      </c>
      <c r="O211" s="58"/>
      <c r="P211" s="172">
        <f>O211*H211</f>
        <v>0</v>
      </c>
      <c r="Q211" s="172">
        <v>8.8800000000000007E-3</v>
      </c>
      <c r="R211" s="172">
        <f>Q211*H211</f>
        <v>8.8800000000000004E-2</v>
      </c>
      <c r="S211" s="172">
        <v>0</v>
      </c>
      <c r="T211" s="173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4" t="s">
        <v>211</v>
      </c>
      <c r="AT211" s="174" t="s">
        <v>131</v>
      </c>
      <c r="AU211" s="174" t="s">
        <v>88</v>
      </c>
      <c r="AY211" s="17" t="s">
        <v>129</v>
      </c>
      <c r="BE211" s="175">
        <f>IF(N211="základní",J211,0)</f>
        <v>0</v>
      </c>
      <c r="BF211" s="175">
        <f>IF(N211="snížená",J211,0)</f>
        <v>0</v>
      </c>
      <c r="BG211" s="175">
        <f>IF(N211="zákl. přenesená",J211,0)</f>
        <v>0</v>
      </c>
      <c r="BH211" s="175">
        <f>IF(N211="sníž. přenesená",J211,0)</f>
        <v>0</v>
      </c>
      <c r="BI211" s="175">
        <f>IF(N211="nulová",J211,0)</f>
        <v>0</v>
      </c>
      <c r="BJ211" s="17" t="s">
        <v>21</v>
      </c>
      <c r="BK211" s="175">
        <f>ROUND(I211*H211,2)</f>
        <v>0</v>
      </c>
      <c r="BL211" s="17" t="s">
        <v>211</v>
      </c>
      <c r="BM211" s="174" t="s">
        <v>288</v>
      </c>
    </row>
    <row r="212" spans="1:65" s="13" customFormat="1">
      <c r="B212" s="176"/>
      <c r="D212" s="177" t="s">
        <v>137</v>
      </c>
      <c r="E212" s="178" t="s">
        <v>1</v>
      </c>
      <c r="F212" s="179" t="s">
        <v>289</v>
      </c>
      <c r="H212" s="180">
        <v>10</v>
      </c>
      <c r="I212" s="181"/>
      <c r="L212" s="176"/>
      <c r="M212" s="182"/>
      <c r="N212" s="183"/>
      <c r="O212" s="183"/>
      <c r="P212" s="183"/>
      <c r="Q212" s="183"/>
      <c r="R212" s="183"/>
      <c r="S212" s="183"/>
      <c r="T212" s="184"/>
      <c r="AT212" s="178" t="s">
        <v>137</v>
      </c>
      <c r="AU212" s="178" t="s">
        <v>88</v>
      </c>
      <c r="AV212" s="13" t="s">
        <v>88</v>
      </c>
      <c r="AW212" s="13" t="s">
        <v>35</v>
      </c>
      <c r="AX212" s="13" t="s">
        <v>79</v>
      </c>
      <c r="AY212" s="178" t="s">
        <v>129</v>
      </c>
    </row>
    <row r="213" spans="1:65" s="14" customFormat="1">
      <c r="B213" s="185"/>
      <c r="D213" s="177" t="s">
        <v>137</v>
      </c>
      <c r="E213" s="186" t="s">
        <v>1</v>
      </c>
      <c r="F213" s="187" t="s">
        <v>139</v>
      </c>
      <c r="H213" s="188">
        <v>10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137</v>
      </c>
      <c r="AU213" s="186" t="s">
        <v>88</v>
      </c>
      <c r="AV213" s="14" t="s">
        <v>135</v>
      </c>
      <c r="AW213" s="14" t="s">
        <v>35</v>
      </c>
      <c r="AX213" s="14" t="s">
        <v>21</v>
      </c>
      <c r="AY213" s="186" t="s">
        <v>129</v>
      </c>
    </row>
    <row r="214" spans="1:65" s="2" customFormat="1" ht="16.5" customHeight="1">
      <c r="A214" s="32"/>
      <c r="B214" s="161"/>
      <c r="C214" s="162" t="s">
        <v>290</v>
      </c>
      <c r="D214" s="162" t="s">
        <v>131</v>
      </c>
      <c r="E214" s="163" t="s">
        <v>291</v>
      </c>
      <c r="F214" s="164" t="s">
        <v>292</v>
      </c>
      <c r="G214" s="165" t="s">
        <v>179</v>
      </c>
      <c r="H214" s="166">
        <v>4</v>
      </c>
      <c r="I214" s="167"/>
      <c r="J214" s="168">
        <f>ROUND(I214*H214,2)</f>
        <v>0</v>
      </c>
      <c r="K214" s="169"/>
      <c r="L214" s="33"/>
      <c r="M214" s="170" t="s">
        <v>1</v>
      </c>
      <c r="N214" s="171" t="s">
        <v>44</v>
      </c>
      <c r="O214" s="58"/>
      <c r="P214" s="172">
        <f>O214*H214</f>
        <v>0</v>
      </c>
      <c r="Q214" s="172">
        <v>6.5300000000000002E-3</v>
      </c>
      <c r="R214" s="172">
        <f>Q214*H214</f>
        <v>2.6120000000000001E-2</v>
      </c>
      <c r="S214" s="172">
        <v>0</v>
      </c>
      <c r="T214" s="173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4" t="s">
        <v>211</v>
      </c>
      <c r="AT214" s="174" t="s">
        <v>131</v>
      </c>
      <c r="AU214" s="174" t="s">
        <v>88</v>
      </c>
      <c r="AY214" s="17" t="s">
        <v>129</v>
      </c>
      <c r="BE214" s="175">
        <f>IF(N214="základní",J214,0)</f>
        <v>0</v>
      </c>
      <c r="BF214" s="175">
        <f>IF(N214="snížená",J214,0)</f>
        <v>0</v>
      </c>
      <c r="BG214" s="175">
        <f>IF(N214="zákl. přenesená",J214,0)</f>
        <v>0</v>
      </c>
      <c r="BH214" s="175">
        <f>IF(N214="sníž. přenesená",J214,0)</f>
        <v>0</v>
      </c>
      <c r="BI214" s="175">
        <f>IF(N214="nulová",J214,0)</f>
        <v>0</v>
      </c>
      <c r="BJ214" s="17" t="s">
        <v>21</v>
      </c>
      <c r="BK214" s="175">
        <f>ROUND(I214*H214,2)</f>
        <v>0</v>
      </c>
      <c r="BL214" s="17" t="s">
        <v>211</v>
      </c>
      <c r="BM214" s="174" t="s">
        <v>293</v>
      </c>
    </row>
    <row r="215" spans="1:65" s="13" customFormat="1">
      <c r="B215" s="176"/>
      <c r="D215" s="177" t="s">
        <v>137</v>
      </c>
      <c r="E215" s="178" t="s">
        <v>1</v>
      </c>
      <c r="F215" s="179" t="s">
        <v>294</v>
      </c>
      <c r="H215" s="180">
        <v>4</v>
      </c>
      <c r="I215" s="181"/>
      <c r="L215" s="176"/>
      <c r="M215" s="182"/>
      <c r="N215" s="183"/>
      <c r="O215" s="183"/>
      <c r="P215" s="183"/>
      <c r="Q215" s="183"/>
      <c r="R215" s="183"/>
      <c r="S215" s="183"/>
      <c r="T215" s="184"/>
      <c r="AT215" s="178" t="s">
        <v>137</v>
      </c>
      <c r="AU215" s="178" t="s">
        <v>88</v>
      </c>
      <c r="AV215" s="13" t="s">
        <v>88</v>
      </c>
      <c r="AW215" s="13" t="s">
        <v>35</v>
      </c>
      <c r="AX215" s="13" t="s">
        <v>79</v>
      </c>
      <c r="AY215" s="178" t="s">
        <v>129</v>
      </c>
    </row>
    <row r="216" spans="1:65" s="14" customFormat="1">
      <c r="B216" s="185"/>
      <c r="D216" s="177" t="s">
        <v>137</v>
      </c>
      <c r="E216" s="186" t="s">
        <v>1</v>
      </c>
      <c r="F216" s="187" t="s">
        <v>139</v>
      </c>
      <c r="H216" s="188">
        <v>4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137</v>
      </c>
      <c r="AU216" s="186" t="s">
        <v>88</v>
      </c>
      <c r="AV216" s="14" t="s">
        <v>135</v>
      </c>
      <c r="AW216" s="14" t="s">
        <v>35</v>
      </c>
      <c r="AX216" s="14" t="s">
        <v>21</v>
      </c>
      <c r="AY216" s="186" t="s">
        <v>129</v>
      </c>
    </row>
    <row r="217" spans="1:65" s="2" customFormat="1" ht="16.5" customHeight="1">
      <c r="A217" s="32"/>
      <c r="B217" s="161"/>
      <c r="C217" s="162" t="s">
        <v>295</v>
      </c>
      <c r="D217" s="162" t="s">
        <v>131</v>
      </c>
      <c r="E217" s="163" t="s">
        <v>296</v>
      </c>
      <c r="F217" s="164" t="s">
        <v>297</v>
      </c>
      <c r="G217" s="165" t="s">
        <v>179</v>
      </c>
      <c r="H217" s="166">
        <v>1</v>
      </c>
      <c r="I217" s="167"/>
      <c r="J217" s="168">
        <f>ROUND(I217*H217,2)</f>
        <v>0</v>
      </c>
      <c r="K217" s="169"/>
      <c r="L217" s="33"/>
      <c r="M217" s="170" t="s">
        <v>1</v>
      </c>
      <c r="N217" s="171" t="s">
        <v>44</v>
      </c>
      <c r="O217" s="58"/>
      <c r="P217" s="172">
        <f>O217*H217</f>
        <v>0</v>
      </c>
      <c r="Q217" s="172">
        <v>1.171E-2</v>
      </c>
      <c r="R217" s="172">
        <f>Q217*H217</f>
        <v>1.171E-2</v>
      </c>
      <c r="S217" s="172">
        <v>0</v>
      </c>
      <c r="T217" s="173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4" t="s">
        <v>211</v>
      </c>
      <c r="AT217" s="174" t="s">
        <v>131</v>
      </c>
      <c r="AU217" s="174" t="s">
        <v>88</v>
      </c>
      <c r="AY217" s="17" t="s">
        <v>129</v>
      </c>
      <c r="BE217" s="175">
        <f>IF(N217="základní",J217,0)</f>
        <v>0</v>
      </c>
      <c r="BF217" s="175">
        <f>IF(N217="snížená",J217,0)</f>
        <v>0</v>
      </c>
      <c r="BG217" s="175">
        <f>IF(N217="zákl. přenesená",J217,0)</f>
        <v>0</v>
      </c>
      <c r="BH217" s="175">
        <f>IF(N217="sníž. přenesená",J217,0)</f>
        <v>0</v>
      </c>
      <c r="BI217" s="175">
        <f>IF(N217="nulová",J217,0)</f>
        <v>0</v>
      </c>
      <c r="BJ217" s="17" t="s">
        <v>21</v>
      </c>
      <c r="BK217" s="175">
        <f>ROUND(I217*H217,2)</f>
        <v>0</v>
      </c>
      <c r="BL217" s="17" t="s">
        <v>211</v>
      </c>
      <c r="BM217" s="174" t="s">
        <v>298</v>
      </c>
    </row>
    <row r="218" spans="1:65" s="13" customFormat="1">
      <c r="B218" s="176"/>
      <c r="D218" s="177" t="s">
        <v>137</v>
      </c>
      <c r="E218" s="178" t="s">
        <v>1</v>
      </c>
      <c r="F218" s="179" t="s">
        <v>299</v>
      </c>
      <c r="H218" s="180">
        <v>1</v>
      </c>
      <c r="I218" s="181"/>
      <c r="L218" s="176"/>
      <c r="M218" s="182"/>
      <c r="N218" s="183"/>
      <c r="O218" s="183"/>
      <c r="P218" s="183"/>
      <c r="Q218" s="183"/>
      <c r="R218" s="183"/>
      <c r="S218" s="183"/>
      <c r="T218" s="184"/>
      <c r="AT218" s="178" t="s">
        <v>137</v>
      </c>
      <c r="AU218" s="178" t="s">
        <v>88</v>
      </c>
      <c r="AV218" s="13" t="s">
        <v>88</v>
      </c>
      <c r="AW218" s="13" t="s">
        <v>35</v>
      </c>
      <c r="AX218" s="13" t="s">
        <v>79</v>
      </c>
      <c r="AY218" s="178" t="s">
        <v>129</v>
      </c>
    </row>
    <row r="219" spans="1:65" s="14" customFormat="1">
      <c r="B219" s="185"/>
      <c r="D219" s="177" t="s">
        <v>137</v>
      </c>
      <c r="E219" s="186" t="s">
        <v>1</v>
      </c>
      <c r="F219" s="187" t="s">
        <v>139</v>
      </c>
      <c r="H219" s="188">
        <v>1</v>
      </c>
      <c r="I219" s="189"/>
      <c r="L219" s="185"/>
      <c r="M219" s="190"/>
      <c r="N219" s="191"/>
      <c r="O219" s="191"/>
      <c r="P219" s="191"/>
      <c r="Q219" s="191"/>
      <c r="R219" s="191"/>
      <c r="S219" s="191"/>
      <c r="T219" s="192"/>
      <c r="AT219" s="186" t="s">
        <v>137</v>
      </c>
      <c r="AU219" s="186" t="s">
        <v>88</v>
      </c>
      <c r="AV219" s="14" t="s">
        <v>135</v>
      </c>
      <c r="AW219" s="14" t="s">
        <v>35</v>
      </c>
      <c r="AX219" s="14" t="s">
        <v>21</v>
      </c>
      <c r="AY219" s="186" t="s">
        <v>129</v>
      </c>
    </row>
    <row r="220" spans="1:65" s="2" customFormat="1" ht="16.5" customHeight="1">
      <c r="A220" s="32"/>
      <c r="B220" s="161"/>
      <c r="C220" s="162" t="s">
        <v>300</v>
      </c>
      <c r="D220" s="162" t="s">
        <v>131</v>
      </c>
      <c r="E220" s="163" t="s">
        <v>301</v>
      </c>
      <c r="F220" s="164" t="s">
        <v>302</v>
      </c>
      <c r="G220" s="165" t="s">
        <v>179</v>
      </c>
      <c r="H220" s="166">
        <v>1</v>
      </c>
      <c r="I220" s="167"/>
      <c r="J220" s="168">
        <f>ROUND(I220*H220,2)</f>
        <v>0</v>
      </c>
      <c r="K220" s="169"/>
      <c r="L220" s="33"/>
      <c r="M220" s="170" t="s">
        <v>1</v>
      </c>
      <c r="N220" s="171" t="s">
        <v>44</v>
      </c>
      <c r="O220" s="58"/>
      <c r="P220" s="172">
        <f>O220*H220</f>
        <v>0</v>
      </c>
      <c r="Q220" s="172">
        <v>3.5100000000000001E-3</v>
      </c>
      <c r="R220" s="172">
        <f>Q220*H220</f>
        <v>3.5100000000000001E-3</v>
      </c>
      <c r="S220" s="172">
        <v>0</v>
      </c>
      <c r="T220" s="173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4" t="s">
        <v>211</v>
      </c>
      <c r="AT220" s="174" t="s">
        <v>131</v>
      </c>
      <c r="AU220" s="174" t="s">
        <v>88</v>
      </c>
      <c r="AY220" s="17" t="s">
        <v>129</v>
      </c>
      <c r="BE220" s="175">
        <f>IF(N220="základní",J220,0)</f>
        <v>0</v>
      </c>
      <c r="BF220" s="175">
        <f>IF(N220="snížená",J220,0)</f>
        <v>0</v>
      </c>
      <c r="BG220" s="175">
        <f>IF(N220="zákl. přenesená",J220,0)</f>
        <v>0</v>
      </c>
      <c r="BH220" s="175">
        <f>IF(N220="sníž. přenesená",J220,0)</f>
        <v>0</v>
      </c>
      <c r="BI220" s="175">
        <f>IF(N220="nulová",J220,0)</f>
        <v>0</v>
      </c>
      <c r="BJ220" s="17" t="s">
        <v>21</v>
      </c>
      <c r="BK220" s="175">
        <f>ROUND(I220*H220,2)</f>
        <v>0</v>
      </c>
      <c r="BL220" s="17" t="s">
        <v>211</v>
      </c>
      <c r="BM220" s="174" t="s">
        <v>303</v>
      </c>
    </row>
    <row r="221" spans="1:65" s="13" customFormat="1">
      <c r="B221" s="176"/>
      <c r="D221" s="177" t="s">
        <v>137</v>
      </c>
      <c r="E221" s="178" t="s">
        <v>1</v>
      </c>
      <c r="F221" s="179" t="s">
        <v>304</v>
      </c>
      <c r="H221" s="180">
        <v>1</v>
      </c>
      <c r="I221" s="181"/>
      <c r="L221" s="176"/>
      <c r="M221" s="182"/>
      <c r="N221" s="183"/>
      <c r="O221" s="183"/>
      <c r="P221" s="183"/>
      <c r="Q221" s="183"/>
      <c r="R221" s="183"/>
      <c r="S221" s="183"/>
      <c r="T221" s="184"/>
      <c r="AT221" s="178" t="s">
        <v>137</v>
      </c>
      <c r="AU221" s="178" t="s">
        <v>88</v>
      </c>
      <c r="AV221" s="13" t="s">
        <v>88</v>
      </c>
      <c r="AW221" s="13" t="s">
        <v>35</v>
      </c>
      <c r="AX221" s="13" t="s">
        <v>79</v>
      </c>
      <c r="AY221" s="178" t="s">
        <v>129</v>
      </c>
    </row>
    <row r="222" spans="1:65" s="14" customFormat="1">
      <c r="B222" s="185"/>
      <c r="D222" s="177" t="s">
        <v>137</v>
      </c>
      <c r="E222" s="186" t="s">
        <v>1</v>
      </c>
      <c r="F222" s="187" t="s">
        <v>139</v>
      </c>
      <c r="H222" s="188">
        <v>1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6" t="s">
        <v>137</v>
      </c>
      <c r="AU222" s="186" t="s">
        <v>88</v>
      </c>
      <c r="AV222" s="14" t="s">
        <v>135</v>
      </c>
      <c r="AW222" s="14" t="s">
        <v>35</v>
      </c>
      <c r="AX222" s="14" t="s">
        <v>21</v>
      </c>
      <c r="AY222" s="186" t="s">
        <v>129</v>
      </c>
    </row>
    <row r="223" spans="1:65" s="2" customFormat="1" ht="16.5" customHeight="1">
      <c r="A223" s="32"/>
      <c r="B223" s="161"/>
      <c r="C223" s="162" t="s">
        <v>305</v>
      </c>
      <c r="D223" s="162" t="s">
        <v>131</v>
      </c>
      <c r="E223" s="163" t="s">
        <v>306</v>
      </c>
      <c r="F223" s="164" t="s">
        <v>307</v>
      </c>
      <c r="G223" s="165" t="s">
        <v>308</v>
      </c>
      <c r="H223" s="166">
        <v>76</v>
      </c>
      <c r="I223" s="167"/>
      <c r="J223" s="168">
        <f>ROUND(I223*H223,2)</f>
        <v>0</v>
      </c>
      <c r="K223" s="169"/>
      <c r="L223" s="33"/>
      <c r="M223" s="170" t="s">
        <v>1</v>
      </c>
      <c r="N223" s="171" t="s">
        <v>44</v>
      </c>
      <c r="O223" s="58"/>
      <c r="P223" s="172">
        <f>O223*H223</f>
        <v>0</v>
      </c>
      <c r="Q223" s="172">
        <v>3.5100000000000001E-3</v>
      </c>
      <c r="R223" s="172">
        <f>Q223*H223</f>
        <v>0.26676</v>
      </c>
      <c r="S223" s="172">
        <v>0</v>
      </c>
      <c r="T223" s="173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4" t="s">
        <v>211</v>
      </c>
      <c r="AT223" s="174" t="s">
        <v>131</v>
      </c>
      <c r="AU223" s="174" t="s">
        <v>88</v>
      </c>
      <c r="AY223" s="17" t="s">
        <v>129</v>
      </c>
      <c r="BE223" s="175">
        <f>IF(N223="základní",J223,0)</f>
        <v>0</v>
      </c>
      <c r="BF223" s="175">
        <f>IF(N223="snížená",J223,0)</f>
        <v>0</v>
      </c>
      <c r="BG223" s="175">
        <f>IF(N223="zákl. přenesená",J223,0)</f>
        <v>0</v>
      </c>
      <c r="BH223" s="175">
        <f>IF(N223="sníž. přenesená",J223,0)</f>
        <v>0</v>
      </c>
      <c r="BI223" s="175">
        <f>IF(N223="nulová",J223,0)</f>
        <v>0</v>
      </c>
      <c r="BJ223" s="17" t="s">
        <v>21</v>
      </c>
      <c r="BK223" s="175">
        <f>ROUND(I223*H223,2)</f>
        <v>0</v>
      </c>
      <c r="BL223" s="17" t="s">
        <v>211</v>
      </c>
      <c r="BM223" s="174" t="s">
        <v>309</v>
      </c>
    </row>
    <row r="224" spans="1:65" s="13" customFormat="1">
      <c r="B224" s="176"/>
      <c r="D224" s="177" t="s">
        <v>137</v>
      </c>
      <c r="E224" s="178" t="s">
        <v>1</v>
      </c>
      <c r="F224" s="179" t="s">
        <v>310</v>
      </c>
      <c r="H224" s="180">
        <v>76</v>
      </c>
      <c r="I224" s="181"/>
      <c r="L224" s="176"/>
      <c r="M224" s="182"/>
      <c r="N224" s="183"/>
      <c r="O224" s="183"/>
      <c r="P224" s="183"/>
      <c r="Q224" s="183"/>
      <c r="R224" s="183"/>
      <c r="S224" s="183"/>
      <c r="T224" s="184"/>
      <c r="AT224" s="178" t="s">
        <v>137</v>
      </c>
      <c r="AU224" s="178" t="s">
        <v>88</v>
      </c>
      <c r="AV224" s="13" t="s">
        <v>88</v>
      </c>
      <c r="AW224" s="13" t="s">
        <v>35</v>
      </c>
      <c r="AX224" s="13" t="s">
        <v>79</v>
      </c>
      <c r="AY224" s="178" t="s">
        <v>129</v>
      </c>
    </row>
    <row r="225" spans="1:65" s="14" customFormat="1">
      <c r="B225" s="185"/>
      <c r="D225" s="177" t="s">
        <v>137</v>
      </c>
      <c r="E225" s="186" t="s">
        <v>1</v>
      </c>
      <c r="F225" s="187" t="s">
        <v>139</v>
      </c>
      <c r="H225" s="188">
        <v>76</v>
      </c>
      <c r="I225" s="189"/>
      <c r="L225" s="185"/>
      <c r="M225" s="190"/>
      <c r="N225" s="191"/>
      <c r="O225" s="191"/>
      <c r="P225" s="191"/>
      <c r="Q225" s="191"/>
      <c r="R225" s="191"/>
      <c r="S225" s="191"/>
      <c r="T225" s="192"/>
      <c r="AT225" s="186" t="s">
        <v>137</v>
      </c>
      <c r="AU225" s="186" t="s">
        <v>88</v>
      </c>
      <c r="AV225" s="14" t="s">
        <v>135</v>
      </c>
      <c r="AW225" s="14" t="s">
        <v>35</v>
      </c>
      <c r="AX225" s="14" t="s">
        <v>21</v>
      </c>
      <c r="AY225" s="186" t="s">
        <v>129</v>
      </c>
    </row>
    <row r="226" spans="1:65" s="2" customFormat="1" ht="16.5" customHeight="1">
      <c r="A226" s="32"/>
      <c r="B226" s="161"/>
      <c r="C226" s="162" t="s">
        <v>311</v>
      </c>
      <c r="D226" s="162" t="s">
        <v>131</v>
      </c>
      <c r="E226" s="163" t="s">
        <v>312</v>
      </c>
      <c r="F226" s="164" t="s">
        <v>313</v>
      </c>
      <c r="G226" s="165" t="s">
        <v>216</v>
      </c>
      <c r="H226" s="166">
        <v>8</v>
      </c>
      <c r="I226" s="167"/>
      <c r="J226" s="168">
        <f>ROUND(I226*H226,2)</f>
        <v>0</v>
      </c>
      <c r="K226" s="169"/>
      <c r="L226" s="33"/>
      <c r="M226" s="170" t="s">
        <v>1</v>
      </c>
      <c r="N226" s="171" t="s">
        <v>44</v>
      </c>
      <c r="O226" s="58"/>
      <c r="P226" s="172">
        <f>O226*H226</f>
        <v>0</v>
      </c>
      <c r="Q226" s="172">
        <v>0</v>
      </c>
      <c r="R226" s="172">
        <f>Q226*H226</f>
        <v>0</v>
      </c>
      <c r="S226" s="172">
        <v>0</v>
      </c>
      <c r="T226" s="173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4" t="s">
        <v>211</v>
      </c>
      <c r="AT226" s="174" t="s">
        <v>131</v>
      </c>
      <c r="AU226" s="174" t="s">
        <v>88</v>
      </c>
      <c r="AY226" s="17" t="s">
        <v>129</v>
      </c>
      <c r="BE226" s="175">
        <f>IF(N226="základní",J226,0)</f>
        <v>0</v>
      </c>
      <c r="BF226" s="175">
        <f>IF(N226="snížená",J226,0)</f>
        <v>0</v>
      </c>
      <c r="BG226" s="175">
        <f>IF(N226="zákl. přenesená",J226,0)</f>
        <v>0</v>
      </c>
      <c r="BH226" s="175">
        <f>IF(N226="sníž. přenesená",J226,0)</f>
        <v>0</v>
      </c>
      <c r="BI226" s="175">
        <f>IF(N226="nulová",J226,0)</f>
        <v>0</v>
      </c>
      <c r="BJ226" s="17" t="s">
        <v>21</v>
      </c>
      <c r="BK226" s="175">
        <f>ROUND(I226*H226,2)</f>
        <v>0</v>
      </c>
      <c r="BL226" s="17" t="s">
        <v>211</v>
      </c>
      <c r="BM226" s="174" t="s">
        <v>314</v>
      </c>
    </row>
    <row r="227" spans="1:65" s="13" customFormat="1">
      <c r="B227" s="176"/>
      <c r="D227" s="177" t="s">
        <v>137</v>
      </c>
      <c r="E227" s="178" t="s">
        <v>1</v>
      </c>
      <c r="F227" s="179" t="s">
        <v>315</v>
      </c>
      <c r="H227" s="180">
        <v>8</v>
      </c>
      <c r="I227" s="181"/>
      <c r="L227" s="176"/>
      <c r="M227" s="182"/>
      <c r="N227" s="183"/>
      <c r="O227" s="183"/>
      <c r="P227" s="183"/>
      <c r="Q227" s="183"/>
      <c r="R227" s="183"/>
      <c r="S227" s="183"/>
      <c r="T227" s="184"/>
      <c r="AT227" s="178" t="s">
        <v>137</v>
      </c>
      <c r="AU227" s="178" t="s">
        <v>88</v>
      </c>
      <c r="AV227" s="13" t="s">
        <v>88</v>
      </c>
      <c r="AW227" s="13" t="s">
        <v>35</v>
      </c>
      <c r="AX227" s="13" t="s">
        <v>79</v>
      </c>
      <c r="AY227" s="178" t="s">
        <v>129</v>
      </c>
    </row>
    <row r="228" spans="1:65" s="14" customFormat="1">
      <c r="B228" s="185"/>
      <c r="D228" s="177" t="s">
        <v>137</v>
      </c>
      <c r="E228" s="186" t="s">
        <v>1</v>
      </c>
      <c r="F228" s="187" t="s">
        <v>139</v>
      </c>
      <c r="H228" s="188">
        <v>8</v>
      </c>
      <c r="I228" s="189"/>
      <c r="L228" s="185"/>
      <c r="M228" s="190"/>
      <c r="N228" s="191"/>
      <c r="O228" s="191"/>
      <c r="P228" s="191"/>
      <c r="Q228" s="191"/>
      <c r="R228" s="191"/>
      <c r="S228" s="191"/>
      <c r="T228" s="192"/>
      <c r="AT228" s="186" t="s">
        <v>137</v>
      </c>
      <c r="AU228" s="186" t="s">
        <v>88</v>
      </c>
      <c r="AV228" s="14" t="s">
        <v>135</v>
      </c>
      <c r="AW228" s="14" t="s">
        <v>35</v>
      </c>
      <c r="AX228" s="14" t="s">
        <v>21</v>
      </c>
      <c r="AY228" s="186" t="s">
        <v>129</v>
      </c>
    </row>
    <row r="229" spans="1:65" s="2" customFormat="1" ht="21.75" customHeight="1">
      <c r="A229" s="32"/>
      <c r="B229" s="161"/>
      <c r="C229" s="162" t="s">
        <v>316</v>
      </c>
      <c r="D229" s="162" t="s">
        <v>131</v>
      </c>
      <c r="E229" s="163" t="s">
        <v>317</v>
      </c>
      <c r="F229" s="164" t="s">
        <v>318</v>
      </c>
      <c r="G229" s="165" t="s">
        <v>210</v>
      </c>
      <c r="H229" s="166">
        <v>8</v>
      </c>
      <c r="I229" s="167"/>
      <c r="J229" s="168">
        <f>ROUND(I229*H229,2)</f>
        <v>0</v>
      </c>
      <c r="K229" s="169"/>
      <c r="L229" s="33"/>
      <c r="M229" s="170" t="s">
        <v>1</v>
      </c>
      <c r="N229" s="171" t="s">
        <v>44</v>
      </c>
      <c r="O229" s="58"/>
      <c r="P229" s="172">
        <f>O229*H229</f>
        <v>0</v>
      </c>
      <c r="Q229" s="172">
        <v>8.0999999999999996E-4</v>
      </c>
      <c r="R229" s="172">
        <f>Q229*H229</f>
        <v>6.4799999999999996E-3</v>
      </c>
      <c r="S229" s="172">
        <v>0</v>
      </c>
      <c r="T229" s="173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4" t="s">
        <v>211</v>
      </c>
      <c r="AT229" s="174" t="s">
        <v>131</v>
      </c>
      <c r="AU229" s="174" t="s">
        <v>88</v>
      </c>
      <c r="AY229" s="17" t="s">
        <v>129</v>
      </c>
      <c r="BE229" s="175">
        <f>IF(N229="základní",J229,0)</f>
        <v>0</v>
      </c>
      <c r="BF229" s="175">
        <f>IF(N229="snížená",J229,0)</f>
        <v>0</v>
      </c>
      <c r="BG229" s="175">
        <f>IF(N229="zákl. přenesená",J229,0)</f>
        <v>0</v>
      </c>
      <c r="BH229" s="175">
        <f>IF(N229="sníž. přenesená",J229,0)</f>
        <v>0</v>
      </c>
      <c r="BI229" s="175">
        <f>IF(N229="nulová",J229,0)</f>
        <v>0</v>
      </c>
      <c r="BJ229" s="17" t="s">
        <v>21</v>
      </c>
      <c r="BK229" s="175">
        <f>ROUND(I229*H229,2)</f>
        <v>0</v>
      </c>
      <c r="BL229" s="17" t="s">
        <v>211</v>
      </c>
      <c r="BM229" s="174" t="s">
        <v>319</v>
      </c>
    </row>
    <row r="230" spans="1:65" s="13" customFormat="1">
      <c r="B230" s="176"/>
      <c r="D230" s="177" t="s">
        <v>137</v>
      </c>
      <c r="E230" s="178" t="s">
        <v>1</v>
      </c>
      <c r="F230" s="179" t="s">
        <v>315</v>
      </c>
      <c r="H230" s="180">
        <v>8</v>
      </c>
      <c r="I230" s="181"/>
      <c r="L230" s="176"/>
      <c r="M230" s="182"/>
      <c r="N230" s="183"/>
      <c r="O230" s="183"/>
      <c r="P230" s="183"/>
      <c r="Q230" s="183"/>
      <c r="R230" s="183"/>
      <c r="S230" s="183"/>
      <c r="T230" s="184"/>
      <c r="AT230" s="178" t="s">
        <v>137</v>
      </c>
      <c r="AU230" s="178" t="s">
        <v>88</v>
      </c>
      <c r="AV230" s="13" t="s">
        <v>88</v>
      </c>
      <c r="AW230" s="13" t="s">
        <v>35</v>
      </c>
      <c r="AX230" s="13" t="s">
        <v>79</v>
      </c>
      <c r="AY230" s="178" t="s">
        <v>129</v>
      </c>
    </row>
    <row r="231" spans="1:65" s="14" customFormat="1">
      <c r="B231" s="185"/>
      <c r="D231" s="177" t="s">
        <v>137</v>
      </c>
      <c r="E231" s="186" t="s">
        <v>1</v>
      </c>
      <c r="F231" s="187" t="s">
        <v>139</v>
      </c>
      <c r="H231" s="188">
        <v>8</v>
      </c>
      <c r="I231" s="189"/>
      <c r="L231" s="185"/>
      <c r="M231" s="190"/>
      <c r="N231" s="191"/>
      <c r="O231" s="191"/>
      <c r="P231" s="191"/>
      <c r="Q231" s="191"/>
      <c r="R231" s="191"/>
      <c r="S231" s="191"/>
      <c r="T231" s="192"/>
      <c r="AT231" s="186" t="s">
        <v>137</v>
      </c>
      <c r="AU231" s="186" t="s">
        <v>88</v>
      </c>
      <c r="AV231" s="14" t="s">
        <v>135</v>
      </c>
      <c r="AW231" s="14" t="s">
        <v>35</v>
      </c>
      <c r="AX231" s="14" t="s">
        <v>21</v>
      </c>
      <c r="AY231" s="186" t="s">
        <v>129</v>
      </c>
    </row>
    <row r="232" spans="1:65" s="2" customFormat="1" ht="21.75" customHeight="1">
      <c r="A232" s="32"/>
      <c r="B232" s="161"/>
      <c r="C232" s="162" t="s">
        <v>320</v>
      </c>
      <c r="D232" s="162" t="s">
        <v>131</v>
      </c>
      <c r="E232" s="163" t="s">
        <v>321</v>
      </c>
      <c r="F232" s="164" t="s">
        <v>322</v>
      </c>
      <c r="G232" s="165" t="s">
        <v>216</v>
      </c>
      <c r="H232" s="166">
        <v>8</v>
      </c>
      <c r="I232" s="167"/>
      <c r="J232" s="168">
        <f>ROUND(I232*H232,2)</f>
        <v>0</v>
      </c>
      <c r="K232" s="169"/>
      <c r="L232" s="33"/>
      <c r="M232" s="170" t="s">
        <v>1</v>
      </c>
      <c r="N232" s="171" t="s">
        <v>44</v>
      </c>
      <c r="O232" s="58"/>
      <c r="P232" s="172">
        <f>O232*H232</f>
        <v>0</v>
      </c>
      <c r="Q232" s="172">
        <v>1.8000000000000001E-4</v>
      </c>
      <c r="R232" s="172">
        <f>Q232*H232</f>
        <v>1.4400000000000001E-3</v>
      </c>
      <c r="S232" s="172">
        <v>0</v>
      </c>
      <c r="T232" s="173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4" t="s">
        <v>211</v>
      </c>
      <c r="AT232" s="174" t="s">
        <v>131</v>
      </c>
      <c r="AU232" s="174" t="s">
        <v>88</v>
      </c>
      <c r="AY232" s="17" t="s">
        <v>129</v>
      </c>
      <c r="BE232" s="175">
        <f>IF(N232="základní",J232,0)</f>
        <v>0</v>
      </c>
      <c r="BF232" s="175">
        <f>IF(N232="snížená",J232,0)</f>
        <v>0</v>
      </c>
      <c r="BG232" s="175">
        <f>IF(N232="zákl. přenesená",J232,0)</f>
        <v>0</v>
      </c>
      <c r="BH232" s="175">
        <f>IF(N232="sníž. přenesená",J232,0)</f>
        <v>0</v>
      </c>
      <c r="BI232" s="175">
        <f>IF(N232="nulová",J232,0)</f>
        <v>0</v>
      </c>
      <c r="BJ232" s="17" t="s">
        <v>21</v>
      </c>
      <c r="BK232" s="175">
        <f>ROUND(I232*H232,2)</f>
        <v>0</v>
      </c>
      <c r="BL232" s="17" t="s">
        <v>211</v>
      </c>
      <c r="BM232" s="174" t="s">
        <v>323</v>
      </c>
    </row>
    <row r="233" spans="1:65" s="13" customFormat="1">
      <c r="B233" s="176"/>
      <c r="D233" s="177" t="s">
        <v>137</v>
      </c>
      <c r="E233" s="178" t="s">
        <v>1</v>
      </c>
      <c r="F233" s="179" t="s">
        <v>324</v>
      </c>
      <c r="H233" s="180">
        <v>8</v>
      </c>
      <c r="I233" s="181"/>
      <c r="L233" s="176"/>
      <c r="M233" s="182"/>
      <c r="N233" s="183"/>
      <c r="O233" s="183"/>
      <c r="P233" s="183"/>
      <c r="Q233" s="183"/>
      <c r="R233" s="183"/>
      <c r="S233" s="183"/>
      <c r="T233" s="184"/>
      <c r="AT233" s="178" t="s">
        <v>137</v>
      </c>
      <c r="AU233" s="178" t="s">
        <v>88</v>
      </c>
      <c r="AV233" s="13" t="s">
        <v>88</v>
      </c>
      <c r="AW233" s="13" t="s">
        <v>35</v>
      </c>
      <c r="AX233" s="13" t="s">
        <v>79</v>
      </c>
      <c r="AY233" s="178" t="s">
        <v>129</v>
      </c>
    </row>
    <row r="234" spans="1:65" s="14" customFormat="1">
      <c r="B234" s="185"/>
      <c r="D234" s="177" t="s">
        <v>137</v>
      </c>
      <c r="E234" s="186" t="s">
        <v>1</v>
      </c>
      <c r="F234" s="187" t="s">
        <v>139</v>
      </c>
      <c r="H234" s="188">
        <v>8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137</v>
      </c>
      <c r="AU234" s="186" t="s">
        <v>88</v>
      </c>
      <c r="AV234" s="14" t="s">
        <v>135</v>
      </c>
      <c r="AW234" s="14" t="s">
        <v>35</v>
      </c>
      <c r="AX234" s="14" t="s">
        <v>21</v>
      </c>
      <c r="AY234" s="186" t="s">
        <v>129</v>
      </c>
    </row>
    <row r="235" spans="1:65" s="2" customFormat="1" ht="21.75" customHeight="1">
      <c r="A235" s="32"/>
      <c r="B235" s="161"/>
      <c r="C235" s="162" t="s">
        <v>325</v>
      </c>
      <c r="D235" s="162" t="s">
        <v>131</v>
      </c>
      <c r="E235" s="163" t="s">
        <v>326</v>
      </c>
      <c r="F235" s="164" t="s">
        <v>327</v>
      </c>
      <c r="G235" s="165" t="s">
        <v>216</v>
      </c>
      <c r="H235" s="166">
        <v>8</v>
      </c>
      <c r="I235" s="167"/>
      <c r="J235" s="168">
        <f>ROUND(I235*H235,2)</f>
        <v>0</v>
      </c>
      <c r="K235" s="169"/>
      <c r="L235" s="33"/>
      <c r="M235" s="170" t="s">
        <v>1</v>
      </c>
      <c r="N235" s="171" t="s">
        <v>44</v>
      </c>
      <c r="O235" s="58"/>
      <c r="P235" s="172">
        <f>O235*H235</f>
        <v>0</v>
      </c>
      <c r="Q235" s="172">
        <v>4.4999999999999999E-4</v>
      </c>
      <c r="R235" s="172">
        <f>Q235*H235</f>
        <v>3.5999999999999999E-3</v>
      </c>
      <c r="S235" s="172">
        <v>0</v>
      </c>
      <c r="T235" s="173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4" t="s">
        <v>211</v>
      </c>
      <c r="AT235" s="174" t="s">
        <v>131</v>
      </c>
      <c r="AU235" s="174" t="s">
        <v>88</v>
      </c>
      <c r="AY235" s="17" t="s">
        <v>129</v>
      </c>
      <c r="BE235" s="175">
        <f>IF(N235="základní",J235,0)</f>
        <v>0</v>
      </c>
      <c r="BF235" s="175">
        <f>IF(N235="snížená",J235,0)</f>
        <v>0</v>
      </c>
      <c r="BG235" s="175">
        <f>IF(N235="zákl. přenesená",J235,0)</f>
        <v>0</v>
      </c>
      <c r="BH235" s="175">
        <f>IF(N235="sníž. přenesená",J235,0)</f>
        <v>0</v>
      </c>
      <c r="BI235" s="175">
        <f>IF(N235="nulová",J235,0)</f>
        <v>0</v>
      </c>
      <c r="BJ235" s="17" t="s">
        <v>21</v>
      </c>
      <c r="BK235" s="175">
        <f>ROUND(I235*H235,2)</f>
        <v>0</v>
      </c>
      <c r="BL235" s="17" t="s">
        <v>211</v>
      </c>
      <c r="BM235" s="174" t="s">
        <v>328</v>
      </c>
    </row>
    <row r="236" spans="1:65" s="13" customFormat="1">
      <c r="B236" s="176"/>
      <c r="D236" s="177" t="s">
        <v>137</v>
      </c>
      <c r="E236" s="178" t="s">
        <v>1</v>
      </c>
      <c r="F236" s="179" t="s">
        <v>324</v>
      </c>
      <c r="H236" s="180">
        <v>8</v>
      </c>
      <c r="I236" s="181"/>
      <c r="L236" s="176"/>
      <c r="M236" s="182"/>
      <c r="N236" s="183"/>
      <c r="O236" s="183"/>
      <c r="P236" s="183"/>
      <c r="Q236" s="183"/>
      <c r="R236" s="183"/>
      <c r="S236" s="183"/>
      <c r="T236" s="184"/>
      <c r="AT236" s="178" t="s">
        <v>137</v>
      </c>
      <c r="AU236" s="178" t="s">
        <v>88</v>
      </c>
      <c r="AV236" s="13" t="s">
        <v>88</v>
      </c>
      <c r="AW236" s="13" t="s">
        <v>35</v>
      </c>
      <c r="AX236" s="13" t="s">
        <v>79</v>
      </c>
      <c r="AY236" s="178" t="s">
        <v>129</v>
      </c>
    </row>
    <row r="237" spans="1:65" s="14" customFormat="1">
      <c r="B237" s="185"/>
      <c r="D237" s="177" t="s">
        <v>137</v>
      </c>
      <c r="E237" s="186" t="s">
        <v>1</v>
      </c>
      <c r="F237" s="187" t="s">
        <v>139</v>
      </c>
      <c r="H237" s="188">
        <v>8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137</v>
      </c>
      <c r="AU237" s="186" t="s">
        <v>88</v>
      </c>
      <c r="AV237" s="14" t="s">
        <v>135</v>
      </c>
      <c r="AW237" s="14" t="s">
        <v>35</v>
      </c>
      <c r="AX237" s="14" t="s">
        <v>21</v>
      </c>
      <c r="AY237" s="186" t="s">
        <v>129</v>
      </c>
    </row>
    <row r="238" spans="1:65" s="2" customFormat="1" ht="21.75" customHeight="1">
      <c r="A238" s="32"/>
      <c r="B238" s="161"/>
      <c r="C238" s="162" t="s">
        <v>329</v>
      </c>
      <c r="D238" s="162" t="s">
        <v>131</v>
      </c>
      <c r="E238" s="163" t="s">
        <v>330</v>
      </c>
      <c r="F238" s="164" t="s">
        <v>331</v>
      </c>
      <c r="G238" s="165" t="s">
        <v>216</v>
      </c>
      <c r="H238" s="166">
        <v>8</v>
      </c>
      <c r="I238" s="167"/>
      <c r="J238" s="168">
        <f>ROUND(I238*H238,2)</f>
        <v>0</v>
      </c>
      <c r="K238" s="169"/>
      <c r="L238" s="33"/>
      <c r="M238" s="170" t="s">
        <v>1</v>
      </c>
      <c r="N238" s="171" t="s">
        <v>44</v>
      </c>
      <c r="O238" s="58"/>
      <c r="P238" s="172">
        <f>O238*H238</f>
        <v>0</v>
      </c>
      <c r="Q238" s="172">
        <v>9.3000000000000005E-4</v>
      </c>
      <c r="R238" s="172">
        <f>Q238*H238</f>
        <v>7.4400000000000004E-3</v>
      </c>
      <c r="S238" s="172">
        <v>0</v>
      </c>
      <c r="T238" s="173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4" t="s">
        <v>211</v>
      </c>
      <c r="AT238" s="174" t="s">
        <v>131</v>
      </c>
      <c r="AU238" s="174" t="s">
        <v>88</v>
      </c>
      <c r="AY238" s="17" t="s">
        <v>129</v>
      </c>
      <c r="BE238" s="175">
        <f>IF(N238="základní",J238,0)</f>
        <v>0</v>
      </c>
      <c r="BF238" s="175">
        <f>IF(N238="snížená",J238,0)</f>
        <v>0</v>
      </c>
      <c r="BG238" s="175">
        <f>IF(N238="zákl. přenesená",J238,0)</f>
        <v>0</v>
      </c>
      <c r="BH238" s="175">
        <f>IF(N238="sníž. přenesená",J238,0)</f>
        <v>0</v>
      </c>
      <c r="BI238" s="175">
        <f>IF(N238="nulová",J238,0)</f>
        <v>0</v>
      </c>
      <c r="BJ238" s="17" t="s">
        <v>21</v>
      </c>
      <c r="BK238" s="175">
        <f>ROUND(I238*H238,2)</f>
        <v>0</v>
      </c>
      <c r="BL238" s="17" t="s">
        <v>211</v>
      </c>
      <c r="BM238" s="174" t="s">
        <v>332</v>
      </c>
    </row>
    <row r="239" spans="1:65" s="13" customFormat="1">
      <c r="B239" s="176"/>
      <c r="D239" s="177" t="s">
        <v>137</v>
      </c>
      <c r="E239" s="178" t="s">
        <v>1</v>
      </c>
      <c r="F239" s="179" t="s">
        <v>324</v>
      </c>
      <c r="H239" s="180">
        <v>8</v>
      </c>
      <c r="I239" s="181"/>
      <c r="L239" s="176"/>
      <c r="M239" s="182"/>
      <c r="N239" s="183"/>
      <c r="O239" s="183"/>
      <c r="P239" s="183"/>
      <c r="Q239" s="183"/>
      <c r="R239" s="183"/>
      <c r="S239" s="183"/>
      <c r="T239" s="184"/>
      <c r="AT239" s="178" t="s">
        <v>137</v>
      </c>
      <c r="AU239" s="178" t="s">
        <v>88</v>
      </c>
      <c r="AV239" s="13" t="s">
        <v>88</v>
      </c>
      <c r="AW239" s="13" t="s">
        <v>35</v>
      </c>
      <c r="AX239" s="13" t="s">
        <v>79</v>
      </c>
      <c r="AY239" s="178" t="s">
        <v>129</v>
      </c>
    </row>
    <row r="240" spans="1:65" s="14" customFormat="1">
      <c r="B240" s="185"/>
      <c r="D240" s="177" t="s">
        <v>137</v>
      </c>
      <c r="E240" s="186" t="s">
        <v>1</v>
      </c>
      <c r="F240" s="187" t="s">
        <v>139</v>
      </c>
      <c r="H240" s="188">
        <v>8</v>
      </c>
      <c r="I240" s="189"/>
      <c r="L240" s="185"/>
      <c r="M240" s="190"/>
      <c r="N240" s="191"/>
      <c r="O240" s="191"/>
      <c r="P240" s="191"/>
      <c r="Q240" s="191"/>
      <c r="R240" s="191"/>
      <c r="S240" s="191"/>
      <c r="T240" s="192"/>
      <c r="AT240" s="186" t="s">
        <v>137</v>
      </c>
      <c r="AU240" s="186" t="s">
        <v>88</v>
      </c>
      <c r="AV240" s="14" t="s">
        <v>135</v>
      </c>
      <c r="AW240" s="14" t="s">
        <v>35</v>
      </c>
      <c r="AX240" s="14" t="s">
        <v>21</v>
      </c>
      <c r="AY240" s="186" t="s">
        <v>129</v>
      </c>
    </row>
    <row r="241" spans="1:65" s="2" customFormat="1" ht="21.75" customHeight="1">
      <c r="A241" s="32"/>
      <c r="B241" s="161"/>
      <c r="C241" s="162" t="s">
        <v>333</v>
      </c>
      <c r="D241" s="162" t="s">
        <v>131</v>
      </c>
      <c r="E241" s="163" t="s">
        <v>334</v>
      </c>
      <c r="F241" s="164" t="s">
        <v>335</v>
      </c>
      <c r="G241" s="165" t="s">
        <v>210</v>
      </c>
      <c r="H241" s="166">
        <v>4</v>
      </c>
      <c r="I241" s="167"/>
      <c r="J241" s="168">
        <f>ROUND(I241*H241,2)</f>
        <v>0</v>
      </c>
      <c r="K241" s="169"/>
      <c r="L241" s="33"/>
      <c r="M241" s="170" t="s">
        <v>1</v>
      </c>
      <c r="N241" s="171" t="s">
        <v>44</v>
      </c>
      <c r="O241" s="58"/>
      <c r="P241" s="172">
        <f>O241*H241</f>
        <v>0</v>
      </c>
      <c r="Q241" s="172">
        <v>2.0420000000000001E-2</v>
      </c>
      <c r="R241" s="172">
        <f>Q241*H241</f>
        <v>8.1680000000000003E-2</v>
      </c>
      <c r="S241" s="172">
        <v>0</v>
      </c>
      <c r="T241" s="173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4" t="s">
        <v>211</v>
      </c>
      <c r="AT241" s="174" t="s">
        <v>131</v>
      </c>
      <c r="AU241" s="174" t="s">
        <v>88</v>
      </c>
      <c r="AY241" s="17" t="s">
        <v>129</v>
      </c>
      <c r="BE241" s="175">
        <f>IF(N241="základní",J241,0)</f>
        <v>0</v>
      </c>
      <c r="BF241" s="175">
        <f>IF(N241="snížená",J241,0)</f>
        <v>0</v>
      </c>
      <c r="BG241" s="175">
        <f>IF(N241="zákl. přenesená",J241,0)</f>
        <v>0</v>
      </c>
      <c r="BH241" s="175">
        <f>IF(N241="sníž. přenesená",J241,0)</f>
        <v>0</v>
      </c>
      <c r="BI241" s="175">
        <f>IF(N241="nulová",J241,0)</f>
        <v>0</v>
      </c>
      <c r="BJ241" s="17" t="s">
        <v>21</v>
      </c>
      <c r="BK241" s="175">
        <f>ROUND(I241*H241,2)</f>
        <v>0</v>
      </c>
      <c r="BL241" s="17" t="s">
        <v>211</v>
      </c>
      <c r="BM241" s="174" t="s">
        <v>336</v>
      </c>
    </row>
    <row r="242" spans="1:65" s="13" customFormat="1">
      <c r="B242" s="176"/>
      <c r="D242" s="177" t="s">
        <v>137</v>
      </c>
      <c r="E242" s="178" t="s">
        <v>1</v>
      </c>
      <c r="F242" s="179" t="s">
        <v>337</v>
      </c>
      <c r="H242" s="180">
        <v>3</v>
      </c>
      <c r="I242" s="181"/>
      <c r="L242" s="176"/>
      <c r="M242" s="182"/>
      <c r="N242" s="183"/>
      <c r="O242" s="183"/>
      <c r="P242" s="183"/>
      <c r="Q242" s="183"/>
      <c r="R242" s="183"/>
      <c r="S242" s="183"/>
      <c r="T242" s="184"/>
      <c r="AT242" s="178" t="s">
        <v>137</v>
      </c>
      <c r="AU242" s="178" t="s">
        <v>88</v>
      </c>
      <c r="AV242" s="13" t="s">
        <v>88</v>
      </c>
      <c r="AW242" s="13" t="s">
        <v>35</v>
      </c>
      <c r="AX242" s="13" t="s">
        <v>79</v>
      </c>
      <c r="AY242" s="178" t="s">
        <v>129</v>
      </c>
    </row>
    <row r="243" spans="1:65" s="13" customFormat="1">
      <c r="B243" s="176"/>
      <c r="D243" s="177" t="s">
        <v>137</v>
      </c>
      <c r="E243" s="178" t="s">
        <v>1</v>
      </c>
      <c r="F243" s="179" t="s">
        <v>338</v>
      </c>
      <c r="H243" s="180">
        <v>1</v>
      </c>
      <c r="I243" s="181"/>
      <c r="L243" s="176"/>
      <c r="M243" s="182"/>
      <c r="N243" s="183"/>
      <c r="O243" s="183"/>
      <c r="P243" s="183"/>
      <c r="Q243" s="183"/>
      <c r="R243" s="183"/>
      <c r="S243" s="183"/>
      <c r="T243" s="184"/>
      <c r="AT243" s="178" t="s">
        <v>137</v>
      </c>
      <c r="AU243" s="178" t="s">
        <v>88</v>
      </c>
      <c r="AV243" s="13" t="s">
        <v>88</v>
      </c>
      <c r="AW243" s="13" t="s">
        <v>35</v>
      </c>
      <c r="AX243" s="13" t="s">
        <v>79</v>
      </c>
      <c r="AY243" s="178" t="s">
        <v>129</v>
      </c>
    </row>
    <row r="244" spans="1:65" s="14" customFormat="1">
      <c r="B244" s="185"/>
      <c r="D244" s="177" t="s">
        <v>137</v>
      </c>
      <c r="E244" s="186" t="s">
        <v>1</v>
      </c>
      <c r="F244" s="187" t="s">
        <v>139</v>
      </c>
      <c r="H244" s="188">
        <v>4</v>
      </c>
      <c r="I244" s="189"/>
      <c r="L244" s="185"/>
      <c r="M244" s="190"/>
      <c r="N244" s="191"/>
      <c r="O244" s="191"/>
      <c r="P244" s="191"/>
      <c r="Q244" s="191"/>
      <c r="R244" s="191"/>
      <c r="S244" s="191"/>
      <c r="T244" s="192"/>
      <c r="AT244" s="186" t="s">
        <v>137</v>
      </c>
      <c r="AU244" s="186" t="s">
        <v>88</v>
      </c>
      <c r="AV244" s="14" t="s">
        <v>135</v>
      </c>
      <c r="AW244" s="14" t="s">
        <v>35</v>
      </c>
      <c r="AX244" s="14" t="s">
        <v>21</v>
      </c>
      <c r="AY244" s="186" t="s">
        <v>129</v>
      </c>
    </row>
    <row r="245" spans="1:65" s="2" customFormat="1" ht="21.75" customHeight="1">
      <c r="A245" s="32"/>
      <c r="B245" s="161"/>
      <c r="C245" s="162" t="s">
        <v>339</v>
      </c>
      <c r="D245" s="162" t="s">
        <v>131</v>
      </c>
      <c r="E245" s="163" t="s">
        <v>340</v>
      </c>
      <c r="F245" s="164" t="s">
        <v>341</v>
      </c>
      <c r="G245" s="165" t="s">
        <v>210</v>
      </c>
      <c r="H245" s="166">
        <v>2</v>
      </c>
      <c r="I245" s="167"/>
      <c r="J245" s="168">
        <f>ROUND(I245*H245,2)</f>
        <v>0</v>
      </c>
      <c r="K245" s="169"/>
      <c r="L245" s="33"/>
      <c r="M245" s="170" t="s">
        <v>1</v>
      </c>
      <c r="N245" s="171" t="s">
        <v>44</v>
      </c>
      <c r="O245" s="58"/>
      <c r="P245" s="172">
        <f>O245*H245</f>
        <v>0</v>
      </c>
      <c r="Q245" s="172">
        <v>3.4909999999999997E-2</v>
      </c>
      <c r="R245" s="172">
        <f>Q245*H245</f>
        <v>6.9819999999999993E-2</v>
      </c>
      <c r="S245" s="172">
        <v>0</v>
      </c>
      <c r="T245" s="173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4" t="s">
        <v>211</v>
      </c>
      <c r="AT245" s="174" t="s">
        <v>131</v>
      </c>
      <c r="AU245" s="174" t="s">
        <v>88</v>
      </c>
      <c r="AY245" s="17" t="s">
        <v>129</v>
      </c>
      <c r="BE245" s="175">
        <f>IF(N245="základní",J245,0)</f>
        <v>0</v>
      </c>
      <c r="BF245" s="175">
        <f>IF(N245="snížená",J245,0)</f>
        <v>0</v>
      </c>
      <c r="BG245" s="175">
        <f>IF(N245="zákl. přenesená",J245,0)</f>
        <v>0</v>
      </c>
      <c r="BH245" s="175">
        <f>IF(N245="sníž. přenesená",J245,0)</f>
        <v>0</v>
      </c>
      <c r="BI245" s="175">
        <f>IF(N245="nulová",J245,0)</f>
        <v>0</v>
      </c>
      <c r="BJ245" s="17" t="s">
        <v>21</v>
      </c>
      <c r="BK245" s="175">
        <f>ROUND(I245*H245,2)</f>
        <v>0</v>
      </c>
      <c r="BL245" s="17" t="s">
        <v>211</v>
      </c>
      <c r="BM245" s="174" t="s">
        <v>342</v>
      </c>
    </row>
    <row r="246" spans="1:65" s="13" customFormat="1">
      <c r="B246" s="176"/>
      <c r="D246" s="177" t="s">
        <v>137</v>
      </c>
      <c r="E246" s="178" t="s">
        <v>1</v>
      </c>
      <c r="F246" s="179" t="s">
        <v>338</v>
      </c>
      <c r="H246" s="180">
        <v>1</v>
      </c>
      <c r="I246" s="181"/>
      <c r="L246" s="176"/>
      <c r="M246" s="182"/>
      <c r="N246" s="183"/>
      <c r="O246" s="183"/>
      <c r="P246" s="183"/>
      <c r="Q246" s="183"/>
      <c r="R246" s="183"/>
      <c r="S246" s="183"/>
      <c r="T246" s="184"/>
      <c r="AT246" s="178" t="s">
        <v>137</v>
      </c>
      <c r="AU246" s="178" t="s">
        <v>88</v>
      </c>
      <c r="AV246" s="13" t="s">
        <v>88</v>
      </c>
      <c r="AW246" s="13" t="s">
        <v>35</v>
      </c>
      <c r="AX246" s="13" t="s">
        <v>79</v>
      </c>
      <c r="AY246" s="178" t="s">
        <v>129</v>
      </c>
    </row>
    <row r="247" spans="1:65" s="13" customFormat="1">
      <c r="B247" s="176"/>
      <c r="D247" s="177" t="s">
        <v>137</v>
      </c>
      <c r="E247" s="178" t="s">
        <v>1</v>
      </c>
      <c r="F247" s="179" t="s">
        <v>343</v>
      </c>
      <c r="H247" s="180">
        <v>1</v>
      </c>
      <c r="I247" s="181"/>
      <c r="L247" s="176"/>
      <c r="M247" s="182"/>
      <c r="N247" s="183"/>
      <c r="O247" s="183"/>
      <c r="P247" s="183"/>
      <c r="Q247" s="183"/>
      <c r="R247" s="183"/>
      <c r="S247" s="183"/>
      <c r="T247" s="184"/>
      <c r="AT247" s="178" t="s">
        <v>137</v>
      </c>
      <c r="AU247" s="178" t="s">
        <v>88</v>
      </c>
      <c r="AV247" s="13" t="s">
        <v>88</v>
      </c>
      <c r="AW247" s="13" t="s">
        <v>35</v>
      </c>
      <c r="AX247" s="13" t="s">
        <v>79</v>
      </c>
      <c r="AY247" s="178" t="s">
        <v>129</v>
      </c>
    </row>
    <row r="248" spans="1:65" s="14" customFormat="1">
      <c r="B248" s="185"/>
      <c r="D248" s="177" t="s">
        <v>137</v>
      </c>
      <c r="E248" s="186" t="s">
        <v>1</v>
      </c>
      <c r="F248" s="187" t="s">
        <v>139</v>
      </c>
      <c r="H248" s="188">
        <v>2</v>
      </c>
      <c r="I248" s="189"/>
      <c r="L248" s="185"/>
      <c r="M248" s="190"/>
      <c r="N248" s="191"/>
      <c r="O248" s="191"/>
      <c r="P248" s="191"/>
      <c r="Q248" s="191"/>
      <c r="R248" s="191"/>
      <c r="S248" s="191"/>
      <c r="T248" s="192"/>
      <c r="AT248" s="186" t="s">
        <v>137</v>
      </c>
      <c r="AU248" s="186" t="s">
        <v>88</v>
      </c>
      <c r="AV248" s="14" t="s">
        <v>135</v>
      </c>
      <c r="AW248" s="14" t="s">
        <v>35</v>
      </c>
      <c r="AX248" s="14" t="s">
        <v>21</v>
      </c>
      <c r="AY248" s="186" t="s">
        <v>129</v>
      </c>
    </row>
    <row r="249" spans="1:65" s="2" customFormat="1" ht="21.75" customHeight="1">
      <c r="A249" s="32"/>
      <c r="B249" s="161"/>
      <c r="C249" s="162" t="s">
        <v>344</v>
      </c>
      <c r="D249" s="162" t="s">
        <v>131</v>
      </c>
      <c r="E249" s="163" t="s">
        <v>345</v>
      </c>
      <c r="F249" s="164" t="s">
        <v>346</v>
      </c>
      <c r="G249" s="165" t="s">
        <v>216</v>
      </c>
      <c r="H249" s="166">
        <v>8</v>
      </c>
      <c r="I249" s="167"/>
      <c r="J249" s="168">
        <f>ROUND(I249*H249,2)</f>
        <v>0</v>
      </c>
      <c r="K249" s="169"/>
      <c r="L249" s="33"/>
      <c r="M249" s="170" t="s">
        <v>1</v>
      </c>
      <c r="N249" s="171" t="s">
        <v>44</v>
      </c>
      <c r="O249" s="58"/>
      <c r="P249" s="172">
        <f>O249*H249</f>
        <v>0</v>
      </c>
      <c r="Q249" s="172">
        <v>1.47E-3</v>
      </c>
      <c r="R249" s="172">
        <f>Q249*H249</f>
        <v>1.176E-2</v>
      </c>
      <c r="S249" s="172">
        <v>0</v>
      </c>
      <c r="T249" s="173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74" t="s">
        <v>211</v>
      </c>
      <c r="AT249" s="174" t="s">
        <v>131</v>
      </c>
      <c r="AU249" s="174" t="s">
        <v>88</v>
      </c>
      <c r="AY249" s="17" t="s">
        <v>129</v>
      </c>
      <c r="BE249" s="175">
        <f>IF(N249="základní",J249,0)</f>
        <v>0</v>
      </c>
      <c r="BF249" s="175">
        <f>IF(N249="snížená",J249,0)</f>
        <v>0</v>
      </c>
      <c r="BG249" s="175">
        <f>IF(N249="zákl. přenesená",J249,0)</f>
        <v>0</v>
      </c>
      <c r="BH249" s="175">
        <f>IF(N249="sníž. přenesená",J249,0)</f>
        <v>0</v>
      </c>
      <c r="BI249" s="175">
        <f>IF(N249="nulová",J249,0)</f>
        <v>0</v>
      </c>
      <c r="BJ249" s="17" t="s">
        <v>21</v>
      </c>
      <c r="BK249" s="175">
        <f>ROUND(I249*H249,2)</f>
        <v>0</v>
      </c>
      <c r="BL249" s="17" t="s">
        <v>211</v>
      </c>
      <c r="BM249" s="174" t="s">
        <v>347</v>
      </c>
    </row>
    <row r="250" spans="1:65" s="13" customFormat="1">
      <c r="B250" s="176"/>
      <c r="D250" s="177" t="s">
        <v>137</v>
      </c>
      <c r="E250" s="178" t="s">
        <v>1</v>
      </c>
      <c r="F250" s="179" t="s">
        <v>315</v>
      </c>
      <c r="H250" s="180">
        <v>8</v>
      </c>
      <c r="I250" s="181"/>
      <c r="L250" s="176"/>
      <c r="M250" s="182"/>
      <c r="N250" s="183"/>
      <c r="O250" s="183"/>
      <c r="P250" s="183"/>
      <c r="Q250" s="183"/>
      <c r="R250" s="183"/>
      <c r="S250" s="183"/>
      <c r="T250" s="184"/>
      <c r="AT250" s="178" t="s">
        <v>137</v>
      </c>
      <c r="AU250" s="178" t="s">
        <v>88</v>
      </c>
      <c r="AV250" s="13" t="s">
        <v>88</v>
      </c>
      <c r="AW250" s="13" t="s">
        <v>35</v>
      </c>
      <c r="AX250" s="13" t="s">
        <v>79</v>
      </c>
      <c r="AY250" s="178" t="s">
        <v>129</v>
      </c>
    </row>
    <row r="251" spans="1:65" s="14" customFormat="1">
      <c r="B251" s="185"/>
      <c r="D251" s="177" t="s">
        <v>137</v>
      </c>
      <c r="E251" s="186" t="s">
        <v>1</v>
      </c>
      <c r="F251" s="187" t="s">
        <v>139</v>
      </c>
      <c r="H251" s="188">
        <v>8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6" t="s">
        <v>137</v>
      </c>
      <c r="AU251" s="186" t="s">
        <v>88</v>
      </c>
      <c r="AV251" s="14" t="s">
        <v>135</v>
      </c>
      <c r="AW251" s="14" t="s">
        <v>35</v>
      </c>
      <c r="AX251" s="14" t="s">
        <v>21</v>
      </c>
      <c r="AY251" s="186" t="s">
        <v>129</v>
      </c>
    </row>
    <row r="252" spans="1:65" s="2" customFormat="1" ht="21.75" customHeight="1">
      <c r="A252" s="32"/>
      <c r="B252" s="161"/>
      <c r="C252" s="162" t="s">
        <v>348</v>
      </c>
      <c r="D252" s="162" t="s">
        <v>131</v>
      </c>
      <c r="E252" s="163" t="s">
        <v>349</v>
      </c>
      <c r="F252" s="164" t="s">
        <v>350</v>
      </c>
      <c r="G252" s="165" t="s">
        <v>210</v>
      </c>
      <c r="H252" s="166">
        <v>1</v>
      </c>
      <c r="I252" s="167"/>
      <c r="J252" s="168">
        <f>ROUND(I252*H252,2)</f>
        <v>0</v>
      </c>
      <c r="K252" s="169"/>
      <c r="L252" s="33"/>
      <c r="M252" s="170" t="s">
        <v>1</v>
      </c>
      <c r="N252" s="171" t="s">
        <v>44</v>
      </c>
      <c r="O252" s="58"/>
      <c r="P252" s="172">
        <f>O252*H252</f>
        <v>0</v>
      </c>
      <c r="Q252" s="172">
        <v>3.3800000000000002E-3</v>
      </c>
      <c r="R252" s="172">
        <f>Q252*H252</f>
        <v>3.3800000000000002E-3</v>
      </c>
      <c r="S252" s="172">
        <v>0</v>
      </c>
      <c r="T252" s="173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4" t="s">
        <v>211</v>
      </c>
      <c r="AT252" s="174" t="s">
        <v>131</v>
      </c>
      <c r="AU252" s="174" t="s">
        <v>88</v>
      </c>
      <c r="AY252" s="17" t="s">
        <v>129</v>
      </c>
      <c r="BE252" s="175">
        <f>IF(N252="základní",J252,0)</f>
        <v>0</v>
      </c>
      <c r="BF252" s="175">
        <f>IF(N252="snížená",J252,0)</f>
        <v>0</v>
      </c>
      <c r="BG252" s="175">
        <f>IF(N252="zákl. přenesená",J252,0)</f>
        <v>0</v>
      </c>
      <c r="BH252" s="175">
        <f>IF(N252="sníž. přenesená",J252,0)</f>
        <v>0</v>
      </c>
      <c r="BI252" s="175">
        <f>IF(N252="nulová",J252,0)</f>
        <v>0</v>
      </c>
      <c r="BJ252" s="17" t="s">
        <v>21</v>
      </c>
      <c r="BK252" s="175">
        <f>ROUND(I252*H252,2)</f>
        <v>0</v>
      </c>
      <c r="BL252" s="17" t="s">
        <v>211</v>
      </c>
      <c r="BM252" s="174" t="s">
        <v>351</v>
      </c>
    </row>
    <row r="253" spans="1:65" s="13" customFormat="1">
      <c r="B253" s="176"/>
      <c r="D253" s="177" t="s">
        <v>137</v>
      </c>
      <c r="E253" s="178" t="s">
        <v>1</v>
      </c>
      <c r="F253" s="179" t="s">
        <v>352</v>
      </c>
      <c r="H253" s="180">
        <v>1</v>
      </c>
      <c r="I253" s="181"/>
      <c r="L253" s="176"/>
      <c r="M253" s="182"/>
      <c r="N253" s="183"/>
      <c r="O253" s="183"/>
      <c r="P253" s="183"/>
      <c r="Q253" s="183"/>
      <c r="R253" s="183"/>
      <c r="S253" s="183"/>
      <c r="T253" s="184"/>
      <c r="AT253" s="178" t="s">
        <v>137</v>
      </c>
      <c r="AU253" s="178" t="s">
        <v>88</v>
      </c>
      <c r="AV253" s="13" t="s">
        <v>88</v>
      </c>
      <c r="AW253" s="13" t="s">
        <v>35</v>
      </c>
      <c r="AX253" s="13" t="s">
        <v>79</v>
      </c>
      <c r="AY253" s="178" t="s">
        <v>129</v>
      </c>
    </row>
    <row r="254" spans="1:65" s="14" customFormat="1">
      <c r="B254" s="185"/>
      <c r="D254" s="177" t="s">
        <v>137</v>
      </c>
      <c r="E254" s="186" t="s">
        <v>1</v>
      </c>
      <c r="F254" s="187" t="s">
        <v>139</v>
      </c>
      <c r="H254" s="188">
        <v>1</v>
      </c>
      <c r="I254" s="189"/>
      <c r="L254" s="185"/>
      <c r="M254" s="190"/>
      <c r="N254" s="191"/>
      <c r="O254" s="191"/>
      <c r="P254" s="191"/>
      <c r="Q254" s="191"/>
      <c r="R254" s="191"/>
      <c r="S254" s="191"/>
      <c r="T254" s="192"/>
      <c r="AT254" s="186" t="s">
        <v>137</v>
      </c>
      <c r="AU254" s="186" t="s">
        <v>88</v>
      </c>
      <c r="AV254" s="14" t="s">
        <v>135</v>
      </c>
      <c r="AW254" s="14" t="s">
        <v>35</v>
      </c>
      <c r="AX254" s="14" t="s">
        <v>21</v>
      </c>
      <c r="AY254" s="186" t="s">
        <v>129</v>
      </c>
    </row>
    <row r="255" spans="1:65" s="2" customFormat="1" ht="16.5" customHeight="1">
      <c r="A255" s="32"/>
      <c r="B255" s="161"/>
      <c r="C255" s="162" t="s">
        <v>353</v>
      </c>
      <c r="D255" s="162" t="s">
        <v>131</v>
      </c>
      <c r="E255" s="163" t="s">
        <v>354</v>
      </c>
      <c r="F255" s="164" t="s">
        <v>355</v>
      </c>
      <c r="G255" s="165" t="s">
        <v>210</v>
      </c>
      <c r="H255" s="166">
        <v>1</v>
      </c>
      <c r="I255" s="167"/>
      <c r="J255" s="168">
        <f>ROUND(I255*H255,2)</f>
        <v>0</v>
      </c>
      <c r="K255" s="169"/>
      <c r="L255" s="33"/>
      <c r="M255" s="170" t="s">
        <v>1</v>
      </c>
      <c r="N255" s="171" t="s">
        <v>44</v>
      </c>
      <c r="O255" s="58"/>
      <c r="P255" s="172">
        <f>O255*H255</f>
        <v>0</v>
      </c>
      <c r="Q255" s="172">
        <v>2.2000000000000001E-4</v>
      </c>
      <c r="R255" s="172">
        <f>Q255*H255</f>
        <v>2.2000000000000001E-4</v>
      </c>
      <c r="S255" s="172">
        <v>0</v>
      </c>
      <c r="T255" s="173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4" t="s">
        <v>211</v>
      </c>
      <c r="AT255" s="174" t="s">
        <v>131</v>
      </c>
      <c r="AU255" s="174" t="s">
        <v>88</v>
      </c>
      <c r="AY255" s="17" t="s">
        <v>129</v>
      </c>
      <c r="BE255" s="175">
        <f>IF(N255="základní",J255,0)</f>
        <v>0</v>
      </c>
      <c r="BF255" s="175">
        <f>IF(N255="snížená",J255,0)</f>
        <v>0</v>
      </c>
      <c r="BG255" s="175">
        <f>IF(N255="zákl. přenesená",J255,0)</f>
        <v>0</v>
      </c>
      <c r="BH255" s="175">
        <f>IF(N255="sníž. přenesená",J255,0)</f>
        <v>0</v>
      </c>
      <c r="BI255" s="175">
        <f>IF(N255="nulová",J255,0)</f>
        <v>0</v>
      </c>
      <c r="BJ255" s="17" t="s">
        <v>21</v>
      </c>
      <c r="BK255" s="175">
        <f>ROUND(I255*H255,2)</f>
        <v>0</v>
      </c>
      <c r="BL255" s="17" t="s">
        <v>211</v>
      </c>
      <c r="BM255" s="174" t="s">
        <v>356</v>
      </c>
    </row>
    <row r="256" spans="1:65" s="13" customFormat="1">
      <c r="B256" s="176"/>
      <c r="D256" s="177" t="s">
        <v>137</v>
      </c>
      <c r="E256" s="178" t="s">
        <v>1</v>
      </c>
      <c r="F256" s="179" t="s">
        <v>352</v>
      </c>
      <c r="H256" s="180">
        <v>1</v>
      </c>
      <c r="I256" s="181"/>
      <c r="L256" s="176"/>
      <c r="M256" s="182"/>
      <c r="N256" s="183"/>
      <c r="O256" s="183"/>
      <c r="P256" s="183"/>
      <c r="Q256" s="183"/>
      <c r="R256" s="183"/>
      <c r="S256" s="183"/>
      <c r="T256" s="184"/>
      <c r="AT256" s="178" t="s">
        <v>137</v>
      </c>
      <c r="AU256" s="178" t="s">
        <v>88</v>
      </c>
      <c r="AV256" s="13" t="s">
        <v>88</v>
      </c>
      <c r="AW256" s="13" t="s">
        <v>35</v>
      </c>
      <c r="AX256" s="13" t="s">
        <v>79</v>
      </c>
      <c r="AY256" s="178" t="s">
        <v>129</v>
      </c>
    </row>
    <row r="257" spans="1:65" s="14" customFormat="1">
      <c r="B257" s="185"/>
      <c r="D257" s="177" t="s">
        <v>137</v>
      </c>
      <c r="E257" s="186" t="s">
        <v>1</v>
      </c>
      <c r="F257" s="187" t="s">
        <v>139</v>
      </c>
      <c r="H257" s="188">
        <v>1</v>
      </c>
      <c r="I257" s="189"/>
      <c r="L257" s="185"/>
      <c r="M257" s="190"/>
      <c r="N257" s="191"/>
      <c r="O257" s="191"/>
      <c r="P257" s="191"/>
      <c r="Q257" s="191"/>
      <c r="R257" s="191"/>
      <c r="S257" s="191"/>
      <c r="T257" s="192"/>
      <c r="AT257" s="186" t="s">
        <v>137</v>
      </c>
      <c r="AU257" s="186" t="s">
        <v>88</v>
      </c>
      <c r="AV257" s="14" t="s">
        <v>135</v>
      </c>
      <c r="AW257" s="14" t="s">
        <v>35</v>
      </c>
      <c r="AX257" s="14" t="s">
        <v>21</v>
      </c>
      <c r="AY257" s="186" t="s">
        <v>129</v>
      </c>
    </row>
    <row r="258" spans="1:65" s="2" customFormat="1" ht="16.5" customHeight="1">
      <c r="A258" s="32"/>
      <c r="B258" s="161"/>
      <c r="C258" s="162" t="s">
        <v>357</v>
      </c>
      <c r="D258" s="162" t="s">
        <v>131</v>
      </c>
      <c r="E258" s="163" t="s">
        <v>358</v>
      </c>
      <c r="F258" s="164" t="s">
        <v>359</v>
      </c>
      <c r="G258" s="165" t="s">
        <v>216</v>
      </c>
      <c r="H258" s="166">
        <v>2</v>
      </c>
      <c r="I258" s="167"/>
      <c r="J258" s="168">
        <f>ROUND(I258*H258,2)</f>
        <v>0</v>
      </c>
      <c r="K258" s="169"/>
      <c r="L258" s="33"/>
      <c r="M258" s="170" t="s">
        <v>1</v>
      </c>
      <c r="N258" s="171" t="s">
        <v>44</v>
      </c>
      <c r="O258" s="58"/>
      <c r="P258" s="172">
        <f>O258*H258</f>
        <v>0</v>
      </c>
      <c r="Q258" s="172">
        <v>8.1999999999999998E-4</v>
      </c>
      <c r="R258" s="172">
        <f>Q258*H258</f>
        <v>1.64E-3</v>
      </c>
      <c r="S258" s="172">
        <v>0</v>
      </c>
      <c r="T258" s="173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4" t="s">
        <v>211</v>
      </c>
      <c r="AT258" s="174" t="s">
        <v>131</v>
      </c>
      <c r="AU258" s="174" t="s">
        <v>88</v>
      </c>
      <c r="AY258" s="17" t="s">
        <v>129</v>
      </c>
      <c r="BE258" s="175">
        <f>IF(N258="základní",J258,0)</f>
        <v>0</v>
      </c>
      <c r="BF258" s="175">
        <f>IF(N258="snížená",J258,0)</f>
        <v>0</v>
      </c>
      <c r="BG258" s="175">
        <f>IF(N258="zákl. přenesená",J258,0)</f>
        <v>0</v>
      </c>
      <c r="BH258" s="175">
        <f>IF(N258="sníž. přenesená",J258,0)</f>
        <v>0</v>
      </c>
      <c r="BI258" s="175">
        <f>IF(N258="nulová",J258,0)</f>
        <v>0</v>
      </c>
      <c r="BJ258" s="17" t="s">
        <v>21</v>
      </c>
      <c r="BK258" s="175">
        <f>ROUND(I258*H258,2)</f>
        <v>0</v>
      </c>
      <c r="BL258" s="17" t="s">
        <v>211</v>
      </c>
      <c r="BM258" s="174" t="s">
        <v>360</v>
      </c>
    </row>
    <row r="259" spans="1:65" s="13" customFormat="1">
      <c r="B259" s="176"/>
      <c r="D259" s="177" t="s">
        <v>137</v>
      </c>
      <c r="E259" s="178" t="s">
        <v>1</v>
      </c>
      <c r="F259" s="179" t="s">
        <v>361</v>
      </c>
      <c r="H259" s="180">
        <v>2</v>
      </c>
      <c r="I259" s="181"/>
      <c r="L259" s="176"/>
      <c r="M259" s="182"/>
      <c r="N259" s="183"/>
      <c r="O259" s="183"/>
      <c r="P259" s="183"/>
      <c r="Q259" s="183"/>
      <c r="R259" s="183"/>
      <c r="S259" s="183"/>
      <c r="T259" s="184"/>
      <c r="AT259" s="178" t="s">
        <v>137</v>
      </c>
      <c r="AU259" s="178" t="s">
        <v>88</v>
      </c>
      <c r="AV259" s="13" t="s">
        <v>88</v>
      </c>
      <c r="AW259" s="13" t="s">
        <v>35</v>
      </c>
      <c r="AX259" s="13" t="s">
        <v>79</v>
      </c>
      <c r="AY259" s="178" t="s">
        <v>129</v>
      </c>
    </row>
    <row r="260" spans="1:65" s="14" customFormat="1">
      <c r="B260" s="185"/>
      <c r="D260" s="177" t="s">
        <v>137</v>
      </c>
      <c r="E260" s="186" t="s">
        <v>1</v>
      </c>
      <c r="F260" s="187" t="s">
        <v>139</v>
      </c>
      <c r="H260" s="188">
        <v>2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137</v>
      </c>
      <c r="AU260" s="186" t="s">
        <v>88</v>
      </c>
      <c r="AV260" s="14" t="s">
        <v>135</v>
      </c>
      <c r="AW260" s="14" t="s">
        <v>35</v>
      </c>
      <c r="AX260" s="14" t="s">
        <v>21</v>
      </c>
      <c r="AY260" s="186" t="s">
        <v>129</v>
      </c>
    </row>
    <row r="261" spans="1:65" s="2" customFormat="1" ht="21.75" customHeight="1">
      <c r="A261" s="32"/>
      <c r="B261" s="161"/>
      <c r="C261" s="193" t="s">
        <v>362</v>
      </c>
      <c r="D261" s="193" t="s">
        <v>171</v>
      </c>
      <c r="E261" s="194" t="s">
        <v>363</v>
      </c>
      <c r="F261" s="195" t="s">
        <v>364</v>
      </c>
      <c r="G261" s="196" t="s">
        <v>216</v>
      </c>
      <c r="H261" s="197">
        <v>1</v>
      </c>
      <c r="I261" s="198"/>
      <c r="J261" s="199">
        <f>ROUND(I261*H261,2)</f>
        <v>0</v>
      </c>
      <c r="K261" s="200"/>
      <c r="L261" s="201"/>
      <c r="M261" s="202" t="s">
        <v>1</v>
      </c>
      <c r="N261" s="203" t="s">
        <v>44</v>
      </c>
      <c r="O261" s="58"/>
      <c r="P261" s="172">
        <f>O261*H261</f>
        <v>0</v>
      </c>
      <c r="Q261" s="172">
        <v>4.1999999999999997E-3</v>
      </c>
      <c r="R261" s="172">
        <f>Q261*H261</f>
        <v>4.1999999999999997E-3</v>
      </c>
      <c r="S261" s="172">
        <v>0</v>
      </c>
      <c r="T261" s="173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4" t="s">
        <v>295</v>
      </c>
      <c r="AT261" s="174" t="s">
        <v>171</v>
      </c>
      <c r="AU261" s="174" t="s">
        <v>88</v>
      </c>
      <c r="AY261" s="17" t="s">
        <v>129</v>
      </c>
      <c r="BE261" s="175">
        <f>IF(N261="základní",J261,0)</f>
        <v>0</v>
      </c>
      <c r="BF261" s="175">
        <f>IF(N261="snížená",J261,0)</f>
        <v>0</v>
      </c>
      <c r="BG261" s="175">
        <f>IF(N261="zákl. přenesená",J261,0)</f>
        <v>0</v>
      </c>
      <c r="BH261" s="175">
        <f>IF(N261="sníž. přenesená",J261,0)</f>
        <v>0</v>
      </c>
      <c r="BI261" s="175">
        <f>IF(N261="nulová",J261,0)</f>
        <v>0</v>
      </c>
      <c r="BJ261" s="17" t="s">
        <v>21</v>
      </c>
      <c r="BK261" s="175">
        <f>ROUND(I261*H261,2)</f>
        <v>0</v>
      </c>
      <c r="BL261" s="17" t="s">
        <v>211</v>
      </c>
      <c r="BM261" s="174" t="s">
        <v>365</v>
      </c>
    </row>
    <row r="262" spans="1:65" s="2" customFormat="1" ht="16.5" customHeight="1">
      <c r="A262" s="32"/>
      <c r="B262" s="161"/>
      <c r="C262" s="193" t="s">
        <v>366</v>
      </c>
      <c r="D262" s="193" t="s">
        <v>171</v>
      </c>
      <c r="E262" s="194" t="s">
        <v>367</v>
      </c>
      <c r="F262" s="195" t="s">
        <v>368</v>
      </c>
      <c r="G262" s="196" t="s">
        <v>216</v>
      </c>
      <c r="H262" s="197">
        <v>1</v>
      </c>
      <c r="I262" s="198"/>
      <c r="J262" s="199">
        <f>ROUND(I262*H262,2)</f>
        <v>0</v>
      </c>
      <c r="K262" s="200"/>
      <c r="L262" s="201"/>
      <c r="M262" s="202" t="s">
        <v>1</v>
      </c>
      <c r="N262" s="203" t="s">
        <v>44</v>
      </c>
      <c r="O262" s="58"/>
      <c r="P262" s="172">
        <f>O262*H262</f>
        <v>0</v>
      </c>
      <c r="Q262" s="172">
        <v>2.8E-3</v>
      </c>
      <c r="R262" s="172">
        <f>Q262*H262</f>
        <v>2.8E-3</v>
      </c>
      <c r="S262" s="172">
        <v>0</v>
      </c>
      <c r="T262" s="173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4" t="s">
        <v>295</v>
      </c>
      <c r="AT262" s="174" t="s">
        <v>171</v>
      </c>
      <c r="AU262" s="174" t="s">
        <v>88</v>
      </c>
      <c r="AY262" s="17" t="s">
        <v>129</v>
      </c>
      <c r="BE262" s="175">
        <f>IF(N262="základní",J262,0)</f>
        <v>0</v>
      </c>
      <c r="BF262" s="175">
        <f>IF(N262="snížená",J262,0)</f>
        <v>0</v>
      </c>
      <c r="BG262" s="175">
        <f>IF(N262="zákl. přenesená",J262,0)</f>
        <v>0</v>
      </c>
      <c r="BH262" s="175">
        <f>IF(N262="sníž. přenesená",J262,0)</f>
        <v>0</v>
      </c>
      <c r="BI262" s="175">
        <f>IF(N262="nulová",J262,0)</f>
        <v>0</v>
      </c>
      <c r="BJ262" s="17" t="s">
        <v>21</v>
      </c>
      <c r="BK262" s="175">
        <f>ROUND(I262*H262,2)</f>
        <v>0</v>
      </c>
      <c r="BL262" s="17" t="s">
        <v>211</v>
      </c>
      <c r="BM262" s="174" t="s">
        <v>369</v>
      </c>
    </row>
    <row r="263" spans="1:65" s="2" customFormat="1" ht="21.75" customHeight="1">
      <c r="A263" s="32"/>
      <c r="B263" s="161"/>
      <c r="C263" s="162" t="s">
        <v>370</v>
      </c>
      <c r="D263" s="162" t="s">
        <v>131</v>
      </c>
      <c r="E263" s="163" t="s">
        <v>371</v>
      </c>
      <c r="F263" s="164" t="s">
        <v>372</v>
      </c>
      <c r="G263" s="165" t="s">
        <v>179</v>
      </c>
      <c r="H263" s="166">
        <v>240</v>
      </c>
      <c r="I263" s="167"/>
      <c r="J263" s="168">
        <f>ROUND(I263*H263,2)</f>
        <v>0</v>
      </c>
      <c r="K263" s="169"/>
      <c r="L263" s="33"/>
      <c r="M263" s="170" t="s">
        <v>1</v>
      </c>
      <c r="N263" s="171" t="s">
        <v>44</v>
      </c>
      <c r="O263" s="58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4" t="s">
        <v>211</v>
      </c>
      <c r="AT263" s="174" t="s">
        <v>131</v>
      </c>
      <c r="AU263" s="174" t="s">
        <v>88</v>
      </c>
      <c r="AY263" s="17" t="s">
        <v>129</v>
      </c>
      <c r="BE263" s="175">
        <f>IF(N263="základní",J263,0)</f>
        <v>0</v>
      </c>
      <c r="BF263" s="175">
        <f>IF(N263="snížená",J263,0)</f>
        <v>0</v>
      </c>
      <c r="BG263" s="175">
        <f>IF(N263="zákl. přenesená",J263,0)</f>
        <v>0</v>
      </c>
      <c r="BH263" s="175">
        <f>IF(N263="sníž. přenesená",J263,0)</f>
        <v>0</v>
      </c>
      <c r="BI263" s="175">
        <f>IF(N263="nulová",J263,0)</f>
        <v>0</v>
      </c>
      <c r="BJ263" s="17" t="s">
        <v>21</v>
      </c>
      <c r="BK263" s="175">
        <f>ROUND(I263*H263,2)</f>
        <v>0</v>
      </c>
      <c r="BL263" s="17" t="s">
        <v>211</v>
      </c>
      <c r="BM263" s="174" t="s">
        <v>373</v>
      </c>
    </row>
    <row r="264" spans="1:65" s="13" customFormat="1">
      <c r="B264" s="176"/>
      <c r="D264" s="177" t="s">
        <v>137</v>
      </c>
      <c r="E264" s="178" t="s">
        <v>1</v>
      </c>
      <c r="F264" s="179" t="s">
        <v>374</v>
      </c>
      <c r="H264" s="180">
        <v>240</v>
      </c>
      <c r="I264" s="181"/>
      <c r="L264" s="176"/>
      <c r="M264" s="182"/>
      <c r="N264" s="183"/>
      <c r="O264" s="183"/>
      <c r="P264" s="183"/>
      <c r="Q264" s="183"/>
      <c r="R264" s="183"/>
      <c r="S264" s="183"/>
      <c r="T264" s="184"/>
      <c r="AT264" s="178" t="s">
        <v>137</v>
      </c>
      <c r="AU264" s="178" t="s">
        <v>88</v>
      </c>
      <c r="AV264" s="13" t="s">
        <v>88</v>
      </c>
      <c r="AW264" s="13" t="s">
        <v>35</v>
      </c>
      <c r="AX264" s="13" t="s">
        <v>79</v>
      </c>
      <c r="AY264" s="178" t="s">
        <v>129</v>
      </c>
    </row>
    <row r="265" spans="1:65" s="14" customFormat="1">
      <c r="B265" s="185"/>
      <c r="D265" s="177" t="s">
        <v>137</v>
      </c>
      <c r="E265" s="186" t="s">
        <v>1</v>
      </c>
      <c r="F265" s="187" t="s">
        <v>139</v>
      </c>
      <c r="H265" s="188">
        <v>240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137</v>
      </c>
      <c r="AU265" s="186" t="s">
        <v>88</v>
      </c>
      <c r="AV265" s="14" t="s">
        <v>135</v>
      </c>
      <c r="AW265" s="14" t="s">
        <v>35</v>
      </c>
      <c r="AX265" s="14" t="s">
        <v>21</v>
      </c>
      <c r="AY265" s="186" t="s">
        <v>129</v>
      </c>
    </row>
    <row r="266" spans="1:65" s="2" customFormat="1" ht="21.75" customHeight="1">
      <c r="A266" s="32"/>
      <c r="B266" s="161"/>
      <c r="C266" s="162" t="s">
        <v>375</v>
      </c>
      <c r="D266" s="162" t="s">
        <v>131</v>
      </c>
      <c r="E266" s="163" t="s">
        <v>376</v>
      </c>
      <c r="F266" s="164" t="s">
        <v>377</v>
      </c>
      <c r="G266" s="165" t="s">
        <v>156</v>
      </c>
      <c r="H266" s="166">
        <v>1.484</v>
      </c>
      <c r="I266" s="167"/>
      <c r="J266" s="168">
        <f>ROUND(I266*H266,2)</f>
        <v>0</v>
      </c>
      <c r="K266" s="169"/>
      <c r="L266" s="33"/>
      <c r="M266" s="170" t="s">
        <v>1</v>
      </c>
      <c r="N266" s="171" t="s">
        <v>44</v>
      </c>
      <c r="O266" s="58"/>
      <c r="P266" s="172">
        <f>O266*H266</f>
        <v>0</v>
      </c>
      <c r="Q266" s="172">
        <v>0</v>
      </c>
      <c r="R266" s="172">
        <f>Q266*H266</f>
        <v>0</v>
      </c>
      <c r="S266" s="172">
        <v>0</v>
      </c>
      <c r="T266" s="173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4" t="s">
        <v>211</v>
      </c>
      <c r="AT266" s="174" t="s">
        <v>131</v>
      </c>
      <c r="AU266" s="174" t="s">
        <v>88</v>
      </c>
      <c r="AY266" s="17" t="s">
        <v>129</v>
      </c>
      <c r="BE266" s="175">
        <f>IF(N266="základní",J266,0)</f>
        <v>0</v>
      </c>
      <c r="BF266" s="175">
        <f>IF(N266="snížená",J266,0)</f>
        <v>0</v>
      </c>
      <c r="BG266" s="175">
        <f>IF(N266="zákl. přenesená",J266,0)</f>
        <v>0</v>
      </c>
      <c r="BH266" s="175">
        <f>IF(N266="sníž. přenesená",J266,0)</f>
        <v>0</v>
      </c>
      <c r="BI266" s="175">
        <f>IF(N266="nulová",J266,0)</f>
        <v>0</v>
      </c>
      <c r="BJ266" s="17" t="s">
        <v>21</v>
      </c>
      <c r="BK266" s="175">
        <f>ROUND(I266*H266,2)</f>
        <v>0</v>
      </c>
      <c r="BL266" s="17" t="s">
        <v>211</v>
      </c>
      <c r="BM266" s="174" t="s">
        <v>378</v>
      </c>
    </row>
    <row r="267" spans="1:65" s="12" customFormat="1" ht="22.75" customHeight="1">
      <c r="B267" s="148"/>
      <c r="D267" s="149" t="s">
        <v>78</v>
      </c>
      <c r="E267" s="159" t="s">
        <v>379</v>
      </c>
      <c r="F267" s="159" t="s">
        <v>380</v>
      </c>
      <c r="I267" s="151"/>
      <c r="J267" s="160">
        <f>BK267</f>
        <v>0</v>
      </c>
      <c r="L267" s="148"/>
      <c r="M267" s="153"/>
      <c r="N267" s="154"/>
      <c r="O267" s="154"/>
      <c r="P267" s="155">
        <f>SUM(P268:P270)</f>
        <v>0</v>
      </c>
      <c r="Q267" s="154"/>
      <c r="R267" s="155">
        <f>SUM(R268:R270)</f>
        <v>2.2500000000000003E-3</v>
      </c>
      <c r="S267" s="154"/>
      <c r="T267" s="156">
        <f>SUM(T268:T270)</f>
        <v>0</v>
      </c>
      <c r="AR267" s="149" t="s">
        <v>88</v>
      </c>
      <c r="AT267" s="157" t="s">
        <v>78</v>
      </c>
      <c r="AU267" s="157" t="s">
        <v>21</v>
      </c>
      <c r="AY267" s="149" t="s">
        <v>129</v>
      </c>
      <c r="BK267" s="158">
        <f>SUM(BK268:BK270)</f>
        <v>0</v>
      </c>
    </row>
    <row r="268" spans="1:65" s="2" customFormat="1" ht="21.75" customHeight="1">
      <c r="A268" s="32"/>
      <c r="B268" s="161"/>
      <c r="C268" s="162" t="s">
        <v>381</v>
      </c>
      <c r="D268" s="162" t="s">
        <v>131</v>
      </c>
      <c r="E268" s="163" t="s">
        <v>382</v>
      </c>
      <c r="F268" s="164" t="s">
        <v>383</v>
      </c>
      <c r="G268" s="165" t="s">
        <v>216</v>
      </c>
      <c r="H268" s="166">
        <v>3</v>
      </c>
      <c r="I268" s="167"/>
      <c r="J268" s="168">
        <f>ROUND(I268*H268,2)</f>
        <v>0</v>
      </c>
      <c r="K268" s="169"/>
      <c r="L268" s="33"/>
      <c r="M268" s="170" t="s">
        <v>1</v>
      </c>
      <c r="N268" s="171" t="s">
        <v>44</v>
      </c>
      <c r="O268" s="58"/>
      <c r="P268" s="172">
        <f>O268*H268</f>
        <v>0</v>
      </c>
      <c r="Q268" s="172">
        <v>7.5000000000000002E-4</v>
      </c>
      <c r="R268" s="172">
        <f>Q268*H268</f>
        <v>2.2500000000000003E-3</v>
      </c>
      <c r="S268" s="172">
        <v>0</v>
      </c>
      <c r="T268" s="173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4" t="s">
        <v>211</v>
      </c>
      <c r="AT268" s="174" t="s">
        <v>131</v>
      </c>
      <c r="AU268" s="174" t="s">
        <v>88</v>
      </c>
      <c r="AY268" s="17" t="s">
        <v>129</v>
      </c>
      <c r="BE268" s="175">
        <f>IF(N268="základní",J268,0)</f>
        <v>0</v>
      </c>
      <c r="BF268" s="175">
        <f>IF(N268="snížená",J268,0)</f>
        <v>0</v>
      </c>
      <c r="BG268" s="175">
        <f>IF(N268="zákl. přenesená",J268,0)</f>
        <v>0</v>
      </c>
      <c r="BH268" s="175">
        <f>IF(N268="sníž. přenesená",J268,0)</f>
        <v>0</v>
      </c>
      <c r="BI268" s="175">
        <f>IF(N268="nulová",J268,0)</f>
        <v>0</v>
      </c>
      <c r="BJ268" s="17" t="s">
        <v>21</v>
      </c>
      <c r="BK268" s="175">
        <f>ROUND(I268*H268,2)</f>
        <v>0</v>
      </c>
      <c r="BL268" s="17" t="s">
        <v>211</v>
      </c>
      <c r="BM268" s="174" t="s">
        <v>384</v>
      </c>
    </row>
    <row r="269" spans="1:65" s="13" customFormat="1">
      <c r="B269" s="176"/>
      <c r="D269" s="177" t="s">
        <v>137</v>
      </c>
      <c r="E269" s="178" t="s">
        <v>1</v>
      </c>
      <c r="F269" s="179" t="s">
        <v>385</v>
      </c>
      <c r="H269" s="180">
        <v>3</v>
      </c>
      <c r="I269" s="181"/>
      <c r="L269" s="176"/>
      <c r="M269" s="182"/>
      <c r="N269" s="183"/>
      <c r="O269" s="183"/>
      <c r="P269" s="183"/>
      <c r="Q269" s="183"/>
      <c r="R269" s="183"/>
      <c r="S269" s="183"/>
      <c r="T269" s="184"/>
      <c r="AT269" s="178" t="s">
        <v>137</v>
      </c>
      <c r="AU269" s="178" t="s">
        <v>88</v>
      </c>
      <c r="AV269" s="13" t="s">
        <v>88</v>
      </c>
      <c r="AW269" s="13" t="s">
        <v>35</v>
      </c>
      <c r="AX269" s="13" t="s">
        <v>79</v>
      </c>
      <c r="AY269" s="178" t="s">
        <v>129</v>
      </c>
    </row>
    <row r="270" spans="1:65" s="14" customFormat="1">
      <c r="B270" s="185"/>
      <c r="D270" s="177" t="s">
        <v>137</v>
      </c>
      <c r="E270" s="186" t="s">
        <v>1</v>
      </c>
      <c r="F270" s="187" t="s">
        <v>139</v>
      </c>
      <c r="H270" s="188">
        <v>3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137</v>
      </c>
      <c r="AU270" s="186" t="s">
        <v>88</v>
      </c>
      <c r="AV270" s="14" t="s">
        <v>135</v>
      </c>
      <c r="AW270" s="14" t="s">
        <v>35</v>
      </c>
      <c r="AX270" s="14" t="s">
        <v>21</v>
      </c>
      <c r="AY270" s="186" t="s">
        <v>129</v>
      </c>
    </row>
    <row r="271" spans="1:65" s="12" customFormat="1" ht="22.75" customHeight="1">
      <c r="B271" s="148"/>
      <c r="D271" s="149" t="s">
        <v>78</v>
      </c>
      <c r="E271" s="159" t="s">
        <v>386</v>
      </c>
      <c r="F271" s="159" t="s">
        <v>387</v>
      </c>
      <c r="I271" s="151"/>
      <c r="J271" s="160">
        <f>BK271</f>
        <v>0</v>
      </c>
      <c r="L271" s="148"/>
      <c r="M271" s="153"/>
      <c r="N271" s="154"/>
      <c r="O271" s="154"/>
      <c r="P271" s="155">
        <f>SUM(P272:P274)</f>
        <v>0</v>
      </c>
      <c r="Q271" s="154"/>
      <c r="R271" s="155">
        <f>SUM(R272:R274)</f>
        <v>2.486E-2</v>
      </c>
      <c r="S271" s="154"/>
      <c r="T271" s="156">
        <f>SUM(T272:T274)</f>
        <v>0</v>
      </c>
      <c r="AR271" s="149" t="s">
        <v>88</v>
      </c>
      <c r="AT271" s="157" t="s">
        <v>78</v>
      </c>
      <c r="AU271" s="157" t="s">
        <v>21</v>
      </c>
      <c r="AY271" s="149" t="s">
        <v>129</v>
      </c>
      <c r="BK271" s="158">
        <f>SUM(BK272:BK274)</f>
        <v>0</v>
      </c>
    </row>
    <row r="272" spans="1:65" s="2" customFormat="1" ht="21.75" customHeight="1">
      <c r="A272" s="32"/>
      <c r="B272" s="161"/>
      <c r="C272" s="162" t="s">
        <v>388</v>
      </c>
      <c r="D272" s="162" t="s">
        <v>131</v>
      </c>
      <c r="E272" s="163" t="s">
        <v>389</v>
      </c>
      <c r="F272" s="164" t="s">
        <v>390</v>
      </c>
      <c r="G272" s="165" t="s">
        <v>179</v>
      </c>
      <c r="H272" s="166">
        <v>226</v>
      </c>
      <c r="I272" s="167"/>
      <c r="J272" s="168">
        <f>ROUND(I272*H272,2)</f>
        <v>0</v>
      </c>
      <c r="K272" s="169"/>
      <c r="L272" s="33"/>
      <c r="M272" s="170" t="s">
        <v>1</v>
      </c>
      <c r="N272" s="171" t="s">
        <v>44</v>
      </c>
      <c r="O272" s="58"/>
      <c r="P272" s="172">
        <f>O272*H272</f>
        <v>0</v>
      </c>
      <c r="Q272" s="172">
        <v>1.1E-4</v>
      </c>
      <c r="R272" s="172">
        <f>Q272*H272</f>
        <v>2.486E-2</v>
      </c>
      <c r="S272" s="172">
        <v>0</v>
      </c>
      <c r="T272" s="173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4" t="s">
        <v>211</v>
      </c>
      <c r="AT272" s="174" t="s">
        <v>131</v>
      </c>
      <c r="AU272" s="174" t="s">
        <v>88</v>
      </c>
      <c r="AY272" s="17" t="s">
        <v>129</v>
      </c>
      <c r="BE272" s="175">
        <f>IF(N272="základní",J272,0)</f>
        <v>0</v>
      </c>
      <c r="BF272" s="175">
        <f>IF(N272="snížená",J272,0)</f>
        <v>0</v>
      </c>
      <c r="BG272" s="175">
        <f>IF(N272="zákl. přenesená",J272,0)</f>
        <v>0</v>
      </c>
      <c r="BH272" s="175">
        <f>IF(N272="sníž. přenesená",J272,0)</f>
        <v>0</v>
      </c>
      <c r="BI272" s="175">
        <f>IF(N272="nulová",J272,0)</f>
        <v>0</v>
      </c>
      <c r="BJ272" s="17" t="s">
        <v>21</v>
      </c>
      <c r="BK272" s="175">
        <f>ROUND(I272*H272,2)</f>
        <v>0</v>
      </c>
      <c r="BL272" s="17" t="s">
        <v>211</v>
      </c>
      <c r="BM272" s="174" t="s">
        <v>391</v>
      </c>
    </row>
    <row r="273" spans="1:51" s="13" customFormat="1">
      <c r="B273" s="176"/>
      <c r="D273" s="177" t="s">
        <v>137</v>
      </c>
      <c r="E273" s="178" t="s">
        <v>1</v>
      </c>
      <c r="F273" s="179" t="s">
        <v>392</v>
      </c>
      <c r="H273" s="180">
        <v>226</v>
      </c>
      <c r="I273" s="181"/>
      <c r="L273" s="176"/>
      <c r="M273" s="182"/>
      <c r="N273" s="183"/>
      <c r="O273" s="183"/>
      <c r="P273" s="183"/>
      <c r="Q273" s="183"/>
      <c r="R273" s="183"/>
      <c r="S273" s="183"/>
      <c r="T273" s="184"/>
      <c r="AT273" s="178" t="s">
        <v>137</v>
      </c>
      <c r="AU273" s="178" t="s">
        <v>88</v>
      </c>
      <c r="AV273" s="13" t="s">
        <v>88</v>
      </c>
      <c r="AW273" s="13" t="s">
        <v>35</v>
      </c>
      <c r="AX273" s="13" t="s">
        <v>79</v>
      </c>
      <c r="AY273" s="178" t="s">
        <v>129</v>
      </c>
    </row>
    <row r="274" spans="1:51" s="14" customFormat="1">
      <c r="B274" s="185"/>
      <c r="D274" s="177" t="s">
        <v>137</v>
      </c>
      <c r="E274" s="186" t="s">
        <v>1</v>
      </c>
      <c r="F274" s="187" t="s">
        <v>139</v>
      </c>
      <c r="H274" s="188">
        <v>226</v>
      </c>
      <c r="I274" s="189"/>
      <c r="L274" s="185"/>
      <c r="M274" s="204"/>
      <c r="N274" s="205"/>
      <c r="O274" s="205"/>
      <c r="P274" s="205"/>
      <c r="Q274" s="205"/>
      <c r="R274" s="205"/>
      <c r="S274" s="205"/>
      <c r="T274" s="206"/>
      <c r="AT274" s="186" t="s">
        <v>137</v>
      </c>
      <c r="AU274" s="186" t="s">
        <v>88</v>
      </c>
      <c r="AV274" s="14" t="s">
        <v>135</v>
      </c>
      <c r="AW274" s="14" t="s">
        <v>35</v>
      </c>
      <c r="AX274" s="14" t="s">
        <v>21</v>
      </c>
      <c r="AY274" s="186" t="s">
        <v>129</v>
      </c>
    </row>
    <row r="275" spans="1:51" s="2" customFormat="1" ht="6.9" customHeight="1">
      <c r="A275" s="32"/>
      <c r="B275" s="47"/>
      <c r="C275" s="48"/>
      <c r="D275" s="48"/>
      <c r="E275" s="48"/>
      <c r="F275" s="48"/>
      <c r="G275" s="48"/>
      <c r="H275" s="48"/>
      <c r="I275" s="120"/>
      <c r="J275" s="48"/>
      <c r="K275" s="48"/>
      <c r="L275" s="33"/>
      <c r="M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</row>
  </sheetData>
  <autoFilter ref="C125:K27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14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3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3"/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7" t="s">
        <v>92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" customHeight="1">
      <c r="B4" s="20"/>
      <c r="D4" s="21" t="s">
        <v>96</v>
      </c>
      <c r="I4" s="93"/>
      <c r="L4" s="20"/>
      <c r="M4" s="95" t="s">
        <v>10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5" t="str">
        <f>'Rekapitulace stavby'!K6</f>
        <v>REVITALIZACE AREÁLU fy. ELMONTIA a.s.</v>
      </c>
      <c r="F7" s="256"/>
      <c r="G7" s="256"/>
      <c r="H7" s="256"/>
      <c r="I7" s="93"/>
      <c r="L7" s="20"/>
    </row>
    <row r="8" spans="1:46" s="2" customFormat="1" ht="12" customHeight="1">
      <c r="A8" s="32"/>
      <c r="B8" s="33"/>
      <c r="C8" s="32"/>
      <c r="D8" s="27" t="s">
        <v>97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4" t="s">
        <v>409</v>
      </c>
      <c r="F9" s="254"/>
      <c r="G9" s="254"/>
      <c r="H9" s="254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21. 7. 2020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31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32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7" t="str">
        <f>'Rekapitulace stavby'!E14</f>
        <v>Vyplň údaj</v>
      </c>
      <c r="F18" s="249"/>
      <c r="G18" s="249"/>
      <c r="H18" s="249"/>
      <c r="I18" s="97" t="s">
        <v>31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34</v>
      </c>
      <c r="E20" s="32"/>
      <c r="F20" s="32"/>
      <c r="G20" s="32"/>
      <c r="H20" s="32"/>
      <c r="I20" s="97" t="s">
        <v>29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31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36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37</v>
      </c>
      <c r="F24" s="32"/>
      <c r="G24" s="32"/>
      <c r="H24" s="32"/>
      <c r="I24" s="97" t="s">
        <v>31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38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3" t="s">
        <v>1</v>
      </c>
      <c r="F27" s="253"/>
      <c r="G27" s="253"/>
      <c r="H27" s="25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3" t="s">
        <v>39</v>
      </c>
      <c r="E30" s="32"/>
      <c r="F30" s="32"/>
      <c r="G30" s="32"/>
      <c r="H30" s="32"/>
      <c r="I30" s="96"/>
      <c r="J30" s="71">
        <f>ROUND(J127,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41</v>
      </c>
      <c r="G32" s="32"/>
      <c r="H32" s="32"/>
      <c r="I32" s="104" t="s">
        <v>40</v>
      </c>
      <c r="J32" s="36" t="s">
        <v>42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43</v>
      </c>
      <c r="E33" s="27" t="s">
        <v>44</v>
      </c>
      <c r="F33" s="106">
        <f>ROUND((SUM(BE127:BE313)),  2)</f>
        <v>0</v>
      </c>
      <c r="G33" s="32"/>
      <c r="H33" s="32"/>
      <c r="I33" s="107">
        <v>0.21</v>
      </c>
      <c r="J33" s="106">
        <f>ROUND(((SUM(BE127:BE313))*I33),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45</v>
      </c>
      <c r="F34" s="106">
        <f>ROUND((SUM(BF127:BF313)),  2)</f>
        <v>0</v>
      </c>
      <c r="G34" s="32"/>
      <c r="H34" s="32"/>
      <c r="I34" s="107">
        <v>0.15</v>
      </c>
      <c r="J34" s="106">
        <f>ROUND(((SUM(BF127:BF313))*I34),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46</v>
      </c>
      <c r="F35" s="106">
        <f>ROUND((SUM(BG127:BG313)),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47</v>
      </c>
      <c r="F36" s="106">
        <f>ROUND((SUM(BH127:BH313)),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48</v>
      </c>
      <c r="F37" s="106">
        <f>ROUND((SUM(BI127:BI313)),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08"/>
      <c r="D39" s="109" t="s">
        <v>49</v>
      </c>
      <c r="E39" s="60"/>
      <c r="F39" s="60"/>
      <c r="G39" s="110" t="s">
        <v>50</v>
      </c>
      <c r="H39" s="111" t="s">
        <v>51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52</v>
      </c>
      <c r="E50" s="44"/>
      <c r="F50" s="44"/>
      <c r="G50" s="43" t="s">
        <v>53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5" t="s">
        <v>54</v>
      </c>
      <c r="E61" s="35"/>
      <c r="F61" s="116" t="s">
        <v>55</v>
      </c>
      <c r="G61" s="45" t="s">
        <v>54</v>
      </c>
      <c r="H61" s="35"/>
      <c r="I61" s="117"/>
      <c r="J61" s="118" t="s">
        <v>55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56</v>
      </c>
      <c r="E65" s="46"/>
      <c r="F65" s="46"/>
      <c r="G65" s="43" t="s">
        <v>57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5" t="s">
        <v>54</v>
      </c>
      <c r="E76" s="35"/>
      <c r="F76" s="116" t="s">
        <v>55</v>
      </c>
      <c r="G76" s="45" t="s">
        <v>54</v>
      </c>
      <c r="H76" s="35"/>
      <c r="I76" s="117"/>
      <c r="J76" s="118" t="s">
        <v>55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REVITALIZACE AREÁLU fy. ELMONTIA a.s.</v>
      </c>
      <c r="F85" s="256"/>
      <c r="G85" s="256"/>
      <c r="H85" s="256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4" t="str">
        <f>E9</f>
        <v>VK_ZSPD-072020 - D.1.4 - VENKOVNÍ VODOVOD A KANALIZACE</v>
      </c>
      <c r="F87" s="254"/>
      <c r="G87" s="254"/>
      <c r="H87" s="254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>kat. úz. Nepasice</v>
      </c>
      <c r="G89" s="32"/>
      <c r="H89" s="32"/>
      <c r="I89" s="97" t="s">
        <v>24</v>
      </c>
      <c r="J89" s="55" t="str">
        <f>IF(J12="","",J12)</f>
        <v>21. 7. 2020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34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32</v>
      </c>
      <c r="D92" s="32"/>
      <c r="E92" s="32"/>
      <c r="F92" s="25" t="str">
        <f>IF(E18="","",E18)</f>
        <v>Vyplň údaj</v>
      </c>
      <c r="G92" s="32"/>
      <c r="H92" s="32"/>
      <c r="I92" s="97" t="s">
        <v>36</v>
      </c>
      <c r="J92" s="30" t="str">
        <f>E24</f>
        <v>Ing. Karel Dovrtěl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100</v>
      </c>
      <c r="D94" s="108"/>
      <c r="E94" s="108"/>
      <c r="F94" s="108"/>
      <c r="G94" s="108"/>
      <c r="H94" s="108"/>
      <c r="I94" s="123"/>
      <c r="J94" s="124" t="s">
        <v>101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>
      <c r="A96" s="32"/>
      <c r="B96" s="33"/>
      <c r="C96" s="125" t="s">
        <v>102</v>
      </c>
      <c r="D96" s="32"/>
      <c r="E96" s="32"/>
      <c r="F96" s="32"/>
      <c r="G96" s="32"/>
      <c r="H96" s="32"/>
      <c r="I96" s="96"/>
      <c r="J96" s="71">
        <f>J127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103</v>
      </c>
    </row>
    <row r="97" spans="1:31" s="9" customFormat="1" ht="24.9" customHeight="1">
      <c r="B97" s="126"/>
      <c r="D97" s="127" t="s">
        <v>104</v>
      </c>
      <c r="E97" s="128"/>
      <c r="F97" s="128"/>
      <c r="G97" s="128"/>
      <c r="H97" s="128"/>
      <c r="I97" s="129"/>
      <c r="J97" s="130">
        <f>J128</f>
        <v>0</v>
      </c>
      <c r="L97" s="126"/>
    </row>
    <row r="98" spans="1:31" s="10" customFormat="1" ht="20" customHeight="1">
      <c r="B98" s="131"/>
      <c r="D98" s="132" t="s">
        <v>105</v>
      </c>
      <c r="E98" s="133"/>
      <c r="F98" s="133"/>
      <c r="G98" s="133"/>
      <c r="H98" s="133"/>
      <c r="I98" s="134"/>
      <c r="J98" s="135">
        <f>J129</f>
        <v>0</v>
      </c>
      <c r="L98" s="131"/>
    </row>
    <row r="99" spans="1:31" s="10" customFormat="1" ht="20" customHeight="1">
      <c r="B99" s="131"/>
      <c r="D99" s="132" t="s">
        <v>410</v>
      </c>
      <c r="E99" s="133"/>
      <c r="F99" s="133"/>
      <c r="G99" s="133"/>
      <c r="H99" s="133"/>
      <c r="I99" s="134"/>
      <c r="J99" s="135">
        <f>J206</f>
        <v>0</v>
      </c>
      <c r="L99" s="131"/>
    </row>
    <row r="100" spans="1:31" s="10" customFormat="1" ht="20" customHeight="1">
      <c r="B100" s="131"/>
      <c r="D100" s="132" t="s">
        <v>106</v>
      </c>
      <c r="E100" s="133"/>
      <c r="F100" s="133"/>
      <c r="G100" s="133"/>
      <c r="H100" s="133"/>
      <c r="I100" s="134"/>
      <c r="J100" s="135">
        <f>J219</f>
        <v>0</v>
      </c>
      <c r="L100" s="131"/>
    </row>
    <row r="101" spans="1:31" s="10" customFormat="1" ht="20" customHeight="1">
      <c r="B101" s="131"/>
      <c r="D101" s="132" t="s">
        <v>411</v>
      </c>
      <c r="E101" s="133"/>
      <c r="F101" s="133"/>
      <c r="G101" s="133"/>
      <c r="H101" s="133"/>
      <c r="I101" s="134"/>
      <c r="J101" s="135">
        <f>J248</f>
        <v>0</v>
      </c>
      <c r="L101" s="131"/>
    </row>
    <row r="102" spans="1:31" s="10" customFormat="1" ht="20" customHeight="1">
      <c r="B102" s="131"/>
      <c r="D102" s="132" t="s">
        <v>107</v>
      </c>
      <c r="E102" s="133"/>
      <c r="F102" s="133"/>
      <c r="G102" s="133"/>
      <c r="H102" s="133"/>
      <c r="I102" s="134"/>
      <c r="J102" s="135">
        <f>J258</f>
        <v>0</v>
      </c>
      <c r="L102" s="131"/>
    </row>
    <row r="103" spans="1:31" s="10" customFormat="1" ht="20" customHeight="1">
      <c r="B103" s="131"/>
      <c r="D103" s="132" t="s">
        <v>108</v>
      </c>
      <c r="E103" s="133"/>
      <c r="F103" s="133"/>
      <c r="G103" s="133"/>
      <c r="H103" s="133"/>
      <c r="I103" s="134"/>
      <c r="J103" s="135">
        <f>J297</f>
        <v>0</v>
      </c>
      <c r="L103" s="131"/>
    </row>
    <row r="104" spans="1:31" s="10" customFormat="1" ht="20" customHeight="1">
      <c r="B104" s="131"/>
      <c r="D104" s="132" t="s">
        <v>109</v>
      </c>
      <c r="E104" s="133"/>
      <c r="F104" s="133"/>
      <c r="G104" s="133"/>
      <c r="H104" s="133"/>
      <c r="I104" s="134"/>
      <c r="J104" s="135">
        <f>J301</f>
        <v>0</v>
      </c>
      <c r="L104" s="131"/>
    </row>
    <row r="105" spans="1:31" s="9" customFormat="1" ht="24.9" customHeight="1">
      <c r="B105" s="126"/>
      <c r="D105" s="127" t="s">
        <v>110</v>
      </c>
      <c r="E105" s="128"/>
      <c r="F105" s="128"/>
      <c r="G105" s="128"/>
      <c r="H105" s="128"/>
      <c r="I105" s="129"/>
      <c r="J105" s="130">
        <f>J305</f>
        <v>0</v>
      </c>
      <c r="L105" s="126"/>
    </row>
    <row r="106" spans="1:31" s="10" customFormat="1" ht="20" customHeight="1">
      <c r="B106" s="131"/>
      <c r="D106" s="132" t="s">
        <v>412</v>
      </c>
      <c r="E106" s="133"/>
      <c r="F106" s="133"/>
      <c r="G106" s="133"/>
      <c r="H106" s="133"/>
      <c r="I106" s="134"/>
      <c r="J106" s="135">
        <f>J306</f>
        <v>0</v>
      </c>
      <c r="L106" s="131"/>
    </row>
    <row r="107" spans="1:31" s="10" customFormat="1" ht="20" customHeight="1">
      <c r="B107" s="131"/>
      <c r="D107" s="132" t="s">
        <v>413</v>
      </c>
      <c r="E107" s="133"/>
      <c r="F107" s="133"/>
      <c r="G107" s="133"/>
      <c r="H107" s="133"/>
      <c r="I107" s="134"/>
      <c r="J107" s="135">
        <f>J310</f>
        <v>0</v>
      </c>
      <c r="L107" s="131"/>
    </row>
    <row r="108" spans="1:31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" customHeight="1">
      <c r="A109" s="32"/>
      <c r="B109" s="47"/>
      <c r="C109" s="48"/>
      <c r="D109" s="48"/>
      <c r="E109" s="48"/>
      <c r="F109" s="48"/>
      <c r="G109" s="48"/>
      <c r="H109" s="48"/>
      <c r="I109" s="120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63" s="2" customFormat="1" ht="6.9" customHeight="1">
      <c r="A113" s="32"/>
      <c r="B113" s="49"/>
      <c r="C113" s="50"/>
      <c r="D113" s="50"/>
      <c r="E113" s="50"/>
      <c r="F113" s="50"/>
      <c r="G113" s="50"/>
      <c r="H113" s="50"/>
      <c r="I113" s="121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24.9" customHeight="1">
      <c r="A114" s="32"/>
      <c r="B114" s="33"/>
      <c r="C114" s="21" t="s">
        <v>114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6.9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16</v>
      </c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2"/>
      <c r="D117" s="32"/>
      <c r="E117" s="255" t="str">
        <f>E7</f>
        <v>REVITALIZACE AREÁLU fy. ELMONTIA a.s.</v>
      </c>
      <c r="F117" s="256"/>
      <c r="G117" s="256"/>
      <c r="H117" s="256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97</v>
      </c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2"/>
      <c r="D119" s="32"/>
      <c r="E119" s="234" t="str">
        <f>E9</f>
        <v>VK_ZSPD-072020 - D.1.4 - VENKOVNÍ VODOVOD A KANALIZACE</v>
      </c>
      <c r="F119" s="254"/>
      <c r="G119" s="254"/>
      <c r="H119" s="254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22</v>
      </c>
      <c r="D121" s="32"/>
      <c r="E121" s="32"/>
      <c r="F121" s="25" t="str">
        <f>F12</f>
        <v>kat. úz. Nepasice</v>
      </c>
      <c r="G121" s="32"/>
      <c r="H121" s="32"/>
      <c r="I121" s="97" t="s">
        <v>24</v>
      </c>
      <c r="J121" s="55" t="str">
        <f>IF(J12="","",J12)</f>
        <v>21. 7. 2020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" customHeight="1">
      <c r="A122" s="32"/>
      <c r="B122" s="33"/>
      <c r="C122" s="32"/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28</v>
      </c>
      <c r="D123" s="32"/>
      <c r="E123" s="32"/>
      <c r="F123" s="25" t="str">
        <f>E15</f>
        <v xml:space="preserve"> </v>
      </c>
      <c r="G123" s="32"/>
      <c r="H123" s="32"/>
      <c r="I123" s="97" t="s">
        <v>34</v>
      </c>
      <c r="J123" s="30" t="str">
        <f>E21</f>
        <v xml:space="preserve"> 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15" customHeight="1">
      <c r="A124" s="32"/>
      <c r="B124" s="33"/>
      <c r="C124" s="27" t="s">
        <v>32</v>
      </c>
      <c r="D124" s="32"/>
      <c r="E124" s="32"/>
      <c r="F124" s="25" t="str">
        <f>IF(E18="","",E18)</f>
        <v>Vyplň údaj</v>
      </c>
      <c r="G124" s="32"/>
      <c r="H124" s="32"/>
      <c r="I124" s="97" t="s">
        <v>36</v>
      </c>
      <c r="J124" s="30" t="str">
        <f>E24</f>
        <v>Ing. Karel Dovrtěl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4" customHeight="1">
      <c r="A125" s="32"/>
      <c r="B125" s="33"/>
      <c r="C125" s="32"/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36"/>
      <c r="B126" s="137"/>
      <c r="C126" s="138" t="s">
        <v>115</v>
      </c>
      <c r="D126" s="139" t="s">
        <v>64</v>
      </c>
      <c r="E126" s="139" t="s">
        <v>60</v>
      </c>
      <c r="F126" s="139" t="s">
        <v>61</v>
      </c>
      <c r="G126" s="139" t="s">
        <v>116</v>
      </c>
      <c r="H126" s="139" t="s">
        <v>117</v>
      </c>
      <c r="I126" s="140" t="s">
        <v>118</v>
      </c>
      <c r="J126" s="141" t="s">
        <v>101</v>
      </c>
      <c r="K126" s="142" t="s">
        <v>119</v>
      </c>
      <c r="L126" s="143"/>
      <c r="M126" s="62" t="s">
        <v>1</v>
      </c>
      <c r="N126" s="63" t="s">
        <v>43</v>
      </c>
      <c r="O126" s="63" t="s">
        <v>120</v>
      </c>
      <c r="P126" s="63" t="s">
        <v>121</v>
      </c>
      <c r="Q126" s="63" t="s">
        <v>122</v>
      </c>
      <c r="R126" s="63" t="s">
        <v>123</v>
      </c>
      <c r="S126" s="63" t="s">
        <v>124</v>
      </c>
      <c r="T126" s="64" t="s">
        <v>125</v>
      </c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</row>
    <row r="127" spans="1:63" s="2" customFormat="1" ht="22.75" customHeight="1">
      <c r="A127" s="32"/>
      <c r="B127" s="33"/>
      <c r="C127" s="69" t="s">
        <v>126</v>
      </c>
      <c r="D127" s="32"/>
      <c r="E127" s="32"/>
      <c r="F127" s="32"/>
      <c r="G127" s="32"/>
      <c r="H127" s="32"/>
      <c r="I127" s="96"/>
      <c r="J127" s="144">
        <f>BK127</f>
        <v>0</v>
      </c>
      <c r="K127" s="32"/>
      <c r="L127" s="33"/>
      <c r="M127" s="65"/>
      <c r="N127" s="56"/>
      <c r="O127" s="66"/>
      <c r="P127" s="145">
        <f>P128+P305</f>
        <v>0</v>
      </c>
      <c r="Q127" s="66"/>
      <c r="R127" s="145">
        <f>R128+R305</f>
        <v>459.83387639</v>
      </c>
      <c r="S127" s="66"/>
      <c r="T127" s="146">
        <f>T128+T305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78</v>
      </c>
      <c r="AU127" s="17" t="s">
        <v>103</v>
      </c>
      <c r="BK127" s="147">
        <f>BK128+BK305</f>
        <v>0</v>
      </c>
    </row>
    <row r="128" spans="1:63" s="12" customFormat="1" ht="26" customHeight="1">
      <c r="B128" s="148"/>
      <c r="D128" s="149" t="s">
        <v>78</v>
      </c>
      <c r="E128" s="150" t="s">
        <v>127</v>
      </c>
      <c r="F128" s="150" t="s">
        <v>128</v>
      </c>
      <c r="I128" s="151"/>
      <c r="J128" s="152">
        <f>BK128</f>
        <v>0</v>
      </c>
      <c r="L128" s="148"/>
      <c r="M128" s="153"/>
      <c r="N128" s="154"/>
      <c r="O128" s="154"/>
      <c r="P128" s="155">
        <f>P129+P206+P219+P248+P258+P297+P301</f>
        <v>0</v>
      </c>
      <c r="Q128" s="154"/>
      <c r="R128" s="155">
        <f>R129+R206+R219+R248+R258+R297+R301</f>
        <v>459.81381639</v>
      </c>
      <c r="S128" s="154"/>
      <c r="T128" s="156">
        <f>T129+T206+T219+T248+T258+T297+T301</f>
        <v>0</v>
      </c>
      <c r="AR128" s="149" t="s">
        <v>21</v>
      </c>
      <c r="AT128" s="157" t="s">
        <v>78</v>
      </c>
      <c r="AU128" s="157" t="s">
        <v>79</v>
      </c>
      <c r="AY128" s="149" t="s">
        <v>129</v>
      </c>
      <c r="BK128" s="158">
        <f>BK129+BK206+BK219+BK248+BK258+BK297+BK301</f>
        <v>0</v>
      </c>
    </row>
    <row r="129" spans="1:65" s="12" customFormat="1" ht="22.75" customHeight="1">
      <c r="B129" s="148"/>
      <c r="D129" s="149" t="s">
        <v>78</v>
      </c>
      <c r="E129" s="159" t="s">
        <v>21</v>
      </c>
      <c r="F129" s="159" t="s">
        <v>130</v>
      </c>
      <c r="I129" s="151"/>
      <c r="J129" s="160">
        <f>BK129</f>
        <v>0</v>
      </c>
      <c r="L129" s="148"/>
      <c r="M129" s="153"/>
      <c r="N129" s="154"/>
      <c r="O129" s="154"/>
      <c r="P129" s="155">
        <f>SUM(P130:P205)</f>
        <v>0</v>
      </c>
      <c r="Q129" s="154"/>
      <c r="R129" s="155">
        <f>SUM(R130:R205)</f>
        <v>297.27622650000001</v>
      </c>
      <c r="S129" s="154"/>
      <c r="T129" s="156">
        <f>SUM(T130:T205)</f>
        <v>0</v>
      </c>
      <c r="AR129" s="149" t="s">
        <v>21</v>
      </c>
      <c r="AT129" s="157" t="s">
        <v>78</v>
      </c>
      <c r="AU129" s="157" t="s">
        <v>21</v>
      </c>
      <c r="AY129" s="149" t="s">
        <v>129</v>
      </c>
      <c r="BK129" s="158">
        <f>SUM(BK130:BK205)</f>
        <v>0</v>
      </c>
    </row>
    <row r="130" spans="1:65" s="2" customFormat="1" ht="21.75" customHeight="1">
      <c r="A130" s="32"/>
      <c r="B130" s="161"/>
      <c r="C130" s="162" t="s">
        <v>21</v>
      </c>
      <c r="D130" s="162" t="s">
        <v>131</v>
      </c>
      <c r="E130" s="163" t="s">
        <v>393</v>
      </c>
      <c r="F130" s="164" t="s">
        <v>394</v>
      </c>
      <c r="G130" s="165" t="s">
        <v>134</v>
      </c>
      <c r="H130" s="166">
        <v>5.2</v>
      </c>
      <c r="I130" s="167"/>
      <c r="J130" s="168">
        <f>ROUND(I130*H130,2)</f>
        <v>0</v>
      </c>
      <c r="K130" s="169"/>
      <c r="L130" s="33"/>
      <c r="M130" s="170" t="s">
        <v>1</v>
      </c>
      <c r="N130" s="171" t="s">
        <v>44</v>
      </c>
      <c r="O130" s="58"/>
      <c r="P130" s="172">
        <f>O130*H130</f>
        <v>0</v>
      </c>
      <c r="Q130" s="172">
        <v>3.6900000000000002E-2</v>
      </c>
      <c r="R130" s="172">
        <f>Q130*H130</f>
        <v>0.19188000000000002</v>
      </c>
      <c r="S130" s="172">
        <v>0</v>
      </c>
      <c r="T130" s="17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135</v>
      </c>
      <c r="AT130" s="174" t="s">
        <v>131</v>
      </c>
      <c r="AU130" s="174" t="s">
        <v>88</v>
      </c>
      <c r="AY130" s="17" t="s">
        <v>129</v>
      </c>
      <c r="BE130" s="175">
        <f>IF(N130="základní",J130,0)</f>
        <v>0</v>
      </c>
      <c r="BF130" s="175">
        <f>IF(N130="snížená",J130,0)</f>
        <v>0</v>
      </c>
      <c r="BG130" s="175">
        <f>IF(N130="zákl. přenesená",J130,0)</f>
        <v>0</v>
      </c>
      <c r="BH130" s="175">
        <f>IF(N130="sníž. přenesená",J130,0)</f>
        <v>0</v>
      </c>
      <c r="BI130" s="175">
        <f>IF(N130="nulová",J130,0)</f>
        <v>0</v>
      </c>
      <c r="BJ130" s="17" t="s">
        <v>21</v>
      </c>
      <c r="BK130" s="175">
        <f>ROUND(I130*H130,2)</f>
        <v>0</v>
      </c>
      <c r="BL130" s="17" t="s">
        <v>135</v>
      </c>
      <c r="BM130" s="174" t="s">
        <v>414</v>
      </c>
    </row>
    <row r="131" spans="1:65" s="13" customFormat="1">
      <c r="B131" s="176"/>
      <c r="D131" s="177" t="s">
        <v>137</v>
      </c>
      <c r="E131" s="178" t="s">
        <v>1</v>
      </c>
      <c r="F131" s="179" t="s">
        <v>415</v>
      </c>
      <c r="H131" s="180">
        <v>5.2</v>
      </c>
      <c r="I131" s="181"/>
      <c r="L131" s="176"/>
      <c r="M131" s="182"/>
      <c r="N131" s="183"/>
      <c r="O131" s="183"/>
      <c r="P131" s="183"/>
      <c r="Q131" s="183"/>
      <c r="R131" s="183"/>
      <c r="S131" s="183"/>
      <c r="T131" s="184"/>
      <c r="AT131" s="178" t="s">
        <v>137</v>
      </c>
      <c r="AU131" s="178" t="s">
        <v>88</v>
      </c>
      <c r="AV131" s="13" t="s">
        <v>88</v>
      </c>
      <c r="AW131" s="13" t="s">
        <v>35</v>
      </c>
      <c r="AX131" s="13" t="s">
        <v>79</v>
      </c>
      <c r="AY131" s="178" t="s">
        <v>129</v>
      </c>
    </row>
    <row r="132" spans="1:65" s="14" customFormat="1">
      <c r="B132" s="185"/>
      <c r="D132" s="177" t="s">
        <v>137</v>
      </c>
      <c r="E132" s="186" t="s">
        <v>1</v>
      </c>
      <c r="F132" s="187" t="s">
        <v>139</v>
      </c>
      <c r="H132" s="188">
        <v>5.2</v>
      </c>
      <c r="I132" s="189"/>
      <c r="L132" s="185"/>
      <c r="M132" s="190"/>
      <c r="N132" s="191"/>
      <c r="O132" s="191"/>
      <c r="P132" s="191"/>
      <c r="Q132" s="191"/>
      <c r="R132" s="191"/>
      <c r="S132" s="191"/>
      <c r="T132" s="192"/>
      <c r="AT132" s="186" t="s">
        <v>137</v>
      </c>
      <c r="AU132" s="186" t="s">
        <v>88</v>
      </c>
      <c r="AV132" s="14" t="s">
        <v>135</v>
      </c>
      <c r="AW132" s="14" t="s">
        <v>35</v>
      </c>
      <c r="AX132" s="14" t="s">
        <v>21</v>
      </c>
      <c r="AY132" s="186" t="s">
        <v>129</v>
      </c>
    </row>
    <row r="133" spans="1:65" s="2" customFormat="1" ht="21.75" customHeight="1">
      <c r="A133" s="32"/>
      <c r="B133" s="161"/>
      <c r="C133" s="162" t="s">
        <v>88</v>
      </c>
      <c r="D133" s="162" t="s">
        <v>131</v>
      </c>
      <c r="E133" s="163" t="s">
        <v>395</v>
      </c>
      <c r="F133" s="164" t="s">
        <v>396</v>
      </c>
      <c r="G133" s="165" t="s">
        <v>134</v>
      </c>
      <c r="H133" s="166">
        <v>5.2</v>
      </c>
      <c r="I133" s="167"/>
      <c r="J133" s="168">
        <f>ROUND(I133*H133,2)</f>
        <v>0</v>
      </c>
      <c r="K133" s="169"/>
      <c r="L133" s="33"/>
      <c r="M133" s="170" t="s">
        <v>1</v>
      </c>
      <c r="N133" s="171" t="s">
        <v>44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135</v>
      </c>
      <c r="AT133" s="174" t="s">
        <v>131</v>
      </c>
      <c r="AU133" s="174" t="s">
        <v>88</v>
      </c>
      <c r="AY133" s="17" t="s">
        <v>129</v>
      </c>
      <c r="BE133" s="175">
        <f>IF(N133="základní",J133,0)</f>
        <v>0</v>
      </c>
      <c r="BF133" s="175">
        <f>IF(N133="snížená",J133,0)</f>
        <v>0</v>
      </c>
      <c r="BG133" s="175">
        <f>IF(N133="zákl. přenesená",J133,0)</f>
        <v>0</v>
      </c>
      <c r="BH133" s="175">
        <f>IF(N133="sníž. přenesená",J133,0)</f>
        <v>0</v>
      </c>
      <c r="BI133" s="175">
        <f>IF(N133="nulová",J133,0)</f>
        <v>0</v>
      </c>
      <c r="BJ133" s="17" t="s">
        <v>21</v>
      </c>
      <c r="BK133" s="175">
        <f>ROUND(I133*H133,2)</f>
        <v>0</v>
      </c>
      <c r="BL133" s="17" t="s">
        <v>135</v>
      </c>
      <c r="BM133" s="174" t="s">
        <v>416</v>
      </c>
    </row>
    <row r="134" spans="1:65" s="13" customFormat="1">
      <c r="B134" s="176"/>
      <c r="D134" s="177" t="s">
        <v>137</v>
      </c>
      <c r="E134" s="178" t="s">
        <v>1</v>
      </c>
      <c r="F134" s="179" t="s">
        <v>417</v>
      </c>
      <c r="H134" s="180">
        <v>5.2</v>
      </c>
      <c r="I134" s="181"/>
      <c r="L134" s="176"/>
      <c r="M134" s="182"/>
      <c r="N134" s="183"/>
      <c r="O134" s="183"/>
      <c r="P134" s="183"/>
      <c r="Q134" s="183"/>
      <c r="R134" s="183"/>
      <c r="S134" s="183"/>
      <c r="T134" s="184"/>
      <c r="AT134" s="178" t="s">
        <v>137</v>
      </c>
      <c r="AU134" s="178" t="s">
        <v>88</v>
      </c>
      <c r="AV134" s="13" t="s">
        <v>88</v>
      </c>
      <c r="AW134" s="13" t="s">
        <v>35</v>
      </c>
      <c r="AX134" s="13" t="s">
        <v>79</v>
      </c>
      <c r="AY134" s="178" t="s">
        <v>129</v>
      </c>
    </row>
    <row r="135" spans="1:65" s="14" customFormat="1">
      <c r="B135" s="185"/>
      <c r="D135" s="177" t="s">
        <v>137</v>
      </c>
      <c r="E135" s="186" t="s">
        <v>1</v>
      </c>
      <c r="F135" s="187" t="s">
        <v>139</v>
      </c>
      <c r="H135" s="188">
        <v>5.2</v>
      </c>
      <c r="I135" s="189"/>
      <c r="L135" s="185"/>
      <c r="M135" s="190"/>
      <c r="N135" s="191"/>
      <c r="O135" s="191"/>
      <c r="P135" s="191"/>
      <c r="Q135" s="191"/>
      <c r="R135" s="191"/>
      <c r="S135" s="191"/>
      <c r="T135" s="192"/>
      <c r="AT135" s="186" t="s">
        <v>137</v>
      </c>
      <c r="AU135" s="186" t="s">
        <v>88</v>
      </c>
      <c r="AV135" s="14" t="s">
        <v>135</v>
      </c>
      <c r="AW135" s="14" t="s">
        <v>35</v>
      </c>
      <c r="AX135" s="14" t="s">
        <v>21</v>
      </c>
      <c r="AY135" s="186" t="s">
        <v>129</v>
      </c>
    </row>
    <row r="136" spans="1:65" s="2" customFormat="1" ht="21.75" customHeight="1">
      <c r="A136" s="32"/>
      <c r="B136" s="161"/>
      <c r="C136" s="162" t="s">
        <v>144</v>
      </c>
      <c r="D136" s="162" t="s">
        <v>131</v>
      </c>
      <c r="E136" s="163" t="s">
        <v>418</v>
      </c>
      <c r="F136" s="164" t="s">
        <v>419</v>
      </c>
      <c r="G136" s="165" t="s">
        <v>134</v>
      </c>
      <c r="H136" s="166">
        <v>62.75</v>
      </c>
      <c r="I136" s="167"/>
      <c r="J136" s="168">
        <f>ROUND(I136*H136,2)</f>
        <v>0</v>
      </c>
      <c r="K136" s="169"/>
      <c r="L136" s="33"/>
      <c r="M136" s="170" t="s">
        <v>1</v>
      </c>
      <c r="N136" s="171" t="s">
        <v>44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135</v>
      </c>
      <c r="AT136" s="174" t="s">
        <v>131</v>
      </c>
      <c r="AU136" s="174" t="s">
        <v>88</v>
      </c>
      <c r="AY136" s="17" t="s">
        <v>129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7" t="s">
        <v>21</v>
      </c>
      <c r="BK136" s="175">
        <f>ROUND(I136*H136,2)</f>
        <v>0</v>
      </c>
      <c r="BL136" s="17" t="s">
        <v>135</v>
      </c>
      <c r="BM136" s="174" t="s">
        <v>420</v>
      </c>
    </row>
    <row r="137" spans="1:65" s="13" customFormat="1">
      <c r="B137" s="176"/>
      <c r="D137" s="177" t="s">
        <v>137</v>
      </c>
      <c r="E137" s="178" t="s">
        <v>1</v>
      </c>
      <c r="F137" s="179" t="s">
        <v>421</v>
      </c>
      <c r="H137" s="180">
        <v>62.75</v>
      </c>
      <c r="I137" s="181"/>
      <c r="L137" s="176"/>
      <c r="M137" s="182"/>
      <c r="N137" s="183"/>
      <c r="O137" s="183"/>
      <c r="P137" s="183"/>
      <c r="Q137" s="183"/>
      <c r="R137" s="183"/>
      <c r="S137" s="183"/>
      <c r="T137" s="184"/>
      <c r="AT137" s="178" t="s">
        <v>137</v>
      </c>
      <c r="AU137" s="178" t="s">
        <v>88</v>
      </c>
      <c r="AV137" s="13" t="s">
        <v>88</v>
      </c>
      <c r="AW137" s="13" t="s">
        <v>35</v>
      </c>
      <c r="AX137" s="13" t="s">
        <v>79</v>
      </c>
      <c r="AY137" s="178" t="s">
        <v>129</v>
      </c>
    </row>
    <row r="138" spans="1:65" s="14" customFormat="1">
      <c r="B138" s="185"/>
      <c r="D138" s="177" t="s">
        <v>137</v>
      </c>
      <c r="E138" s="186" t="s">
        <v>1</v>
      </c>
      <c r="F138" s="187" t="s">
        <v>139</v>
      </c>
      <c r="H138" s="188">
        <v>62.75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6" t="s">
        <v>137</v>
      </c>
      <c r="AU138" s="186" t="s">
        <v>88</v>
      </c>
      <c r="AV138" s="14" t="s">
        <v>135</v>
      </c>
      <c r="AW138" s="14" t="s">
        <v>35</v>
      </c>
      <c r="AX138" s="14" t="s">
        <v>21</v>
      </c>
      <c r="AY138" s="186" t="s">
        <v>129</v>
      </c>
    </row>
    <row r="139" spans="1:65" s="2" customFormat="1" ht="21.75" customHeight="1">
      <c r="A139" s="32"/>
      <c r="B139" s="161"/>
      <c r="C139" s="162" t="s">
        <v>135</v>
      </c>
      <c r="D139" s="162" t="s">
        <v>131</v>
      </c>
      <c r="E139" s="163" t="s">
        <v>422</v>
      </c>
      <c r="F139" s="164" t="s">
        <v>423</v>
      </c>
      <c r="G139" s="165" t="s">
        <v>134</v>
      </c>
      <c r="H139" s="166">
        <v>340.17500000000001</v>
      </c>
      <c r="I139" s="167"/>
      <c r="J139" s="168">
        <f>ROUND(I139*H139,2)</f>
        <v>0</v>
      </c>
      <c r="K139" s="169"/>
      <c r="L139" s="33"/>
      <c r="M139" s="170" t="s">
        <v>1</v>
      </c>
      <c r="N139" s="171" t="s">
        <v>44</v>
      </c>
      <c r="O139" s="58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135</v>
      </c>
      <c r="AT139" s="174" t="s">
        <v>131</v>
      </c>
      <c r="AU139" s="174" t="s">
        <v>88</v>
      </c>
      <c r="AY139" s="17" t="s">
        <v>129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7" t="s">
        <v>21</v>
      </c>
      <c r="BK139" s="175">
        <f>ROUND(I139*H139,2)</f>
        <v>0</v>
      </c>
      <c r="BL139" s="17" t="s">
        <v>135</v>
      </c>
      <c r="BM139" s="174" t="s">
        <v>424</v>
      </c>
    </row>
    <row r="140" spans="1:65" s="13" customFormat="1">
      <c r="B140" s="176"/>
      <c r="D140" s="177" t="s">
        <v>137</v>
      </c>
      <c r="E140" s="178" t="s">
        <v>1</v>
      </c>
      <c r="F140" s="179" t="s">
        <v>425</v>
      </c>
      <c r="H140" s="180">
        <v>112.188</v>
      </c>
      <c r="I140" s="181"/>
      <c r="L140" s="176"/>
      <c r="M140" s="182"/>
      <c r="N140" s="183"/>
      <c r="O140" s="183"/>
      <c r="P140" s="183"/>
      <c r="Q140" s="183"/>
      <c r="R140" s="183"/>
      <c r="S140" s="183"/>
      <c r="T140" s="184"/>
      <c r="AT140" s="178" t="s">
        <v>137</v>
      </c>
      <c r="AU140" s="178" t="s">
        <v>88</v>
      </c>
      <c r="AV140" s="13" t="s">
        <v>88</v>
      </c>
      <c r="AW140" s="13" t="s">
        <v>35</v>
      </c>
      <c r="AX140" s="13" t="s">
        <v>79</v>
      </c>
      <c r="AY140" s="178" t="s">
        <v>129</v>
      </c>
    </row>
    <row r="141" spans="1:65" s="13" customFormat="1">
      <c r="B141" s="176"/>
      <c r="D141" s="177" t="s">
        <v>137</v>
      </c>
      <c r="E141" s="178" t="s">
        <v>1</v>
      </c>
      <c r="F141" s="179" t="s">
        <v>426</v>
      </c>
      <c r="H141" s="180">
        <v>56.25</v>
      </c>
      <c r="I141" s="181"/>
      <c r="L141" s="176"/>
      <c r="M141" s="182"/>
      <c r="N141" s="183"/>
      <c r="O141" s="183"/>
      <c r="P141" s="183"/>
      <c r="Q141" s="183"/>
      <c r="R141" s="183"/>
      <c r="S141" s="183"/>
      <c r="T141" s="184"/>
      <c r="AT141" s="178" t="s">
        <v>137</v>
      </c>
      <c r="AU141" s="178" t="s">
        <v>88</v>
      </c>
      <c r="AV141" s="13" t="s">
        <v>88</v>
      </c>
      <c r="AW141" s="13" t="s">
        <v>35</v>
      </c>
      <c r="AX141" s="13" t="s">
        <v>79</v>
      </c>
      <c r="AY141" s="178" t="s">
        <v>129</v>
      </c>
    </row>
    <row r="142" spans="1:65" s="13" customFormat="1">
      <c r="B142" s="176"/>
      <c r="D142" s="177" t="s">
        <v>137</v>
      </c>
      <c r="E142" s="178" t="s">
        <v>1</v>
      </c>
      <c r="F142" s="179" t="s">
        <v>427</v>
      </c>
      <c r="H142" s="180">
        <v>62.997</v>
      </c>
      <c r="I142" s="181"/>
      <c r="L142" s="176"/>
      <c r="M142" s="182"/>
      <c r="N142" s="183"/>
      <c r="O142" s="183"/>
      <c r="P142" s="183"/>
      <c r="Q142" s="183"/>
      <c r="R142" s="183"/>
      <c r="S142" s="183"/>
      <c r="T142" s="184"/>
      <c r="AT142" s="178" t="s">
        <v>137</v>
      </c>
      <c r="AU142" s="178" t="s">
        <v>88</v>
      </c>
      <c r="AV142" s="13" t="s">
        <v>88</v>
      </c>
      <c r="AW142" s="13" t="s">
        <v>35</v>
      </c>
      <c r="AX142" s="13" t="s">
        <v>79</v>
      </c>
      <c r="AY142" s="178" t="s">
        <v>129</v>
      </c>
    </row>
    <row r="143" spans="1:65" s="13" customFormat="1">
      <c r="B143" s="176"/>
      <c r="D143" s="177" t="s">
        <v>137</v>
      </c>
      <c r="E143" s="178" t="s">
        <v>1</v>
      </c>
      <c r="F143" s="179" t="s">
        <v>428</v>
      </c>
      <c r="H143" s="180">
        <v>57.27</v>
      </c>
      <c r="I143" s="181"/>
      <c r="L143" s="176"/>
      <c r="M143" s="182"/>
      <c r="N143" s="183"/>
      <c r="O143" s="183"/>
      <c r="P143" s="183"/>
      <c r="Q143" s="183"/>
      <c r="R143" s="183"/>
      <c r="S143" s="183"/>
      <c r="T143" s="184"/>
      <c r="AT143" s="178" t="s">
        <v>137</v>
      </c>
      <c r="AU143" s="178" t="s">
        <v>88</v>
      </c>
      <c r="AV143" s="13" t="s">
        <v>88</v>
      </c>
      <c r="AW143" s="13" t="s">
        <v>35</v>
      </c>
      <c r="AX143" s="13" t="s">
        <v>79</v>
      </c>
      <c r="AY143" s="178" t="s">
        <v>129</v>
      </c>
    </row>
    <row r="144" spans="1:65" s="13" customFormat="1">
      <c r="B144" s="176"/>
      <c r="D144" s="177" t="s">
        <v>137</v>
      </c>
      <c r="E144" s="178" t="s">
        <v>1</v>
      </c>
      <c r="F144" s="179" t="s">
        <v>429</v>
      </c>
      <c r="H144" s="180">
        <v>43.47</v>
      </c>
      <c r="I144" s="181"/>
      <c r="L144" s="176"/>
      <c r="M144" s="182"/>
      <c r="N144" s="183"/>
      <c r="O144" s="183"/>
      <c r="P144" s="183"/>
      <c r="Q144" s="183"/>
      <c r="R144" s="183"/>
      <c r="S144" s="183"/>
      <c r="T144" s="184"/>
      <c r="AT144" s="178" t="s">
        <v>137</v>
      </c>
      <c r="AU144" s="178" t="s">
        <v>88</v>
      </c>
      <c r="AV144" s="13" t="s">
        <v>88</v>
      </c>
      <c r="AW144" s="13" t="s">
        <v>35</v>
      </c>
      <c r="AX144" s="13" t="s">
        <v>79</v>
      </c>
      <c r="AY144" s="178" t="s">
        <v>129</v>
      </c>
    </row>
    <row r="145" spans="1:65" s="13" customFormat="1">
      <c r="B145" s="176"/>
      <c r="D145" s="177" t="s">
        <v>137</v>
      </c>
      <c r="E145" s="178" t="s">
        <v>1</v>
      </c>
      <c r="F145" s="179" t="s">
        <v>430</v>
      </c>
      <c r="H145" s="180">
        <v>8</v>
      </c>
      <c r="I145" s="181"/>
      <c r="L145" s="176"/>
      <c r="M145" s="182"/>
      <c r="N145" s="183"/>
      <c r="O145" s="183"/>
      <c r="P145" s="183"/>
      <c r="Q145" s="183"/>
      <c r="R145" s="183"/>
      <c r="S145" s="183"/>
      <c r="T145" s="184"/>
      <c r="AT145" s="178" t="s">
        <v>137</v>
      </c>
      <c r="AU145" s="178" t="s">
        <v>88</v>
      </c>
      <c r="AV145" s="13" t="s">
        <v>88</v>
      </c>
      <c r="AW145" s="13" t="s">
        <v>35</v>
      </c>
      <c r="AX145" s="13" t="s">
        <v>79</v>
      </c>
      <c r="AY145" s="178" t="s">
        <v>129</v>
      </c>
    </row>
    <row r="146" spans="1:65" s="14" customFormat="1">
      <c r="B146" s="185"/>
      <c r="D146" s="177" t="s">
        <v>137</v>
      </c>
      <c r="E146" s="186" t="s">
        <v>1</v>
      </c>
      <c r="F146" s="187" t="s">
        <v>139</v>
      </c>
      <c r="H146" s="188">
        <v>340.17500000000001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137</v>
      </c>
      <c r="AU146" s="186" t="s">
        <v>88</v>
      </c>
      <c r="AV146" s="14" t="s">
        <v>135</v>
      </c>
      <c r="AW146" s="14" t="s">
        <v>35</v>
      </c>
      <c r="AX146" s="14" t="s">
        <v>21</v>
      </c>
      <c r="AY146" s="186" t="s">
        <v>129</v>
      </c>
    </row>
    <row r="147" spans="1:65" s="2" customFormat="1" ht="21.75" customHeight="1">
      <c r="A147" s="32"/>
      <c r="B147" s="161"/>
      <c r="C147" s="162" t="s">
        <v>153</v>
      </c>
      <c r="D147" s="162" t="s">
        <v>131</v>
      </c>
      <c r="E147" s="163" t="s">
        <v>397</v>
      </c>
      <c r="F147" s="164" t="s">
        <v>398</v>
      </c>
      <c r="G147" s="165" t="s">
        <v>134</v>
      </c>
      <c r="H147" s="166">
        <v>288.39999999999998</v>
      </c>
      <c r="I147" s="167"/>
      <c r="J147" s="168">
        <f>ROUND(I147*H147,2)</f>
        <v>0</v>
      </c>
      <c r="K147" s="169"/>
      <c r="L147" s="33"/>
      <c r="M147" s="170" t="s">
        <v>1</v>
      </c>
      <c r="N147" s="171" t="s">
        <v>44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135</v>
      </c>
      <c r="AT147" s="174" t="s">
        <v>131</v>
      </c>
      <c r="AU147" s="174" t="s">
        <v>88</v>
      </c>
      <c r="AY147" s="17" t="s">
        <v>129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7" t="s">
        <v>21</v>
      </c>
      <c r="BK147" s="175">
        <f>ROUND(I147*H147,2)</f>
        <v>0</v>
      </c>
      <c r="BL147" s="17" t="s">
        <v>135</v>
      </c>
      <c r="BM147" s="174" t="s">
        <v>431</v>
      </c>
    </row>
    <row r="148" spans="1:65" s="13" customFormat="1">
      <c r="B148" s="176"/>
      <c r="D148" s="177" t="s">
        <v>137</v>
      </c>
      <c r="E148" s="178" t="s">
        <v>1</v>
      </c>
      <c r="F148" s="179" t="s">
        <v>432</v>
      </c>
      <c r="H148" s="180">
        <v>16.8</v>
      </c>
      <c r="I148" s="181"/>
      <c r="L148" s="176"/>
      <c r="M148" s="182"/>
      <c r="N148" s="183"/>
      <c r="O148" s="183"/>
      <c r="P148" s="183"/>
      <c r="Q148" s="183"/>
      <c r="R148" s="183"/>
      <c r="S148" s="183"/>
      <c r="T148" s="184"/>
      <c r="AT148" s="178" t="s">
        <v>137</v>
      </c>
      <c r="AU148" s="178" t="s">
        <v>88</v>
      </c>
      <c r="AV148" s="13" t="s">
        <v>88</v>
      </c>
      <c r="AW148" s="13" t="s">
        <v>35</v>
      </c>
      <c r="AX148" s="13" t="s">
        <v>79</v>
      </c>
      <c r="AY148" s="178" t="s">
        <v>129</v>
      </c>
    </row>
    <row r="149" spans="1:65" s="13" customFormat="1">
      <c r="B149" s="176"/>
      <c r="D149" s="177" t="s">
        <v>137</v>
      </c>
      <c r="E149" s="178" t="s">
        <v>1</v>
      </c>
      <c r="F149" s="179" t="s">
        <v>433</v>
      </c>
      <c r="H149" s="180">
        <v>188.4</v>
      </c>
      <c r="I149" s="181"/>
      <c r="L149" s="176"/>
      <c r="M149" s="182"/>
      <c r="N149" s="183"/>
      <c r="O149" s="183"/>
      <c r="P149" s="183"/>
      <c r="Q149" s="183"/>
      <c r="R149" s="183"/>
      <c r="S149" s="183"/>
      <c r="T149" s="184"/>
      <c r="AT149" s="178" t="s">
        <v>137</v>
      </c>
      <c r="AU149" s="178" t="s">
        <v>88</v>
      </c>
      <c r="AV149" s="13" t="s">
        <v>88</v>
      </c>
      <c r="AW149" s="13" t="s">
        <v>35</v>
      </c>
      <c r="AX149" s="13" t="s">
        <v>79</v>
      </c>
      <c r="AY149" s="178" t="s">
        <v>129</v>
      </c>
    </row>
    <row r="150" spans="1:65" s="13" customFormat="1">
      <c r="B150" s="176"/>
      <c r="D150" s="177" t="s">
        <v>137</v>
      </c>
      <c r="E150" s="178" t="s">
        <v>1</v>
      </c>
      <c r="F150" s="179" t="s">
        <v>434</v>
      </c>
      <c r="H150" s="180">
        <v>83.2</v>
      </c>
      <c r="I150" s="181"/>
      <c r="L150" s="176"/>
      <c r="M150" s="182"/>
      <c r="N150" s="183"/>
      <c r="O150" s="183"/>
      <c r="P150" s="183"/>
      <c r="Q150" s="183"/>
      <c r="R150" s="183"/>
      <c r="S150" s="183"/>
      <c r="T150" s="184"/>
      <c r="AT150" s="178" t="s">
        <v>137</v>
      </c>
      <c r="AU150" s="178" t="s">
        <v>88</v>
      </c>
      <c r="AV150" s="13" t="s">
        <v>88</v>
      </c>
      <c r="AW150" s="13" t="s">
        <v>35</v>
      </c>
      <c r="AX150" s="13" t="s">
        <v>79</v>
      </c>
      <c r="AY150" s="178" t="s">
        <v>129</v>
      </c>
    </row>
    <row r="151" spans="1:65" s="14" customFormat="1">
      <c r="B151" s="185"/>
      <c r="D151" s="177" t="s">
        <v>137</v>
      </c>
      <c r="E151" s="186" t="s">
        <v>1</v>
      </c>
      <c r="F151" s="187" t="s">
        <v>139</v>
      </c>
      <c r="H151" s="188">
        <v>288.39999999999998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137</v>
      </c>
      <c r="AU151" s="186" t="s">
        <v>88</v>
      </c>
      <c r="AV151" s="14" t="s">
        <v>135</v>
      </c>
      <c r="AW151" s="14" t="s">
        <v>35</v>
      </c>
      <c r="AX151" s="14" t="s">
        <v>21</v>
      </c>
      <c r="AY151" s="186" t="s">
        <v>129</v>
      </c>
    </row>
    <row r="152" spans="1:65" s="2" customFormat="1" ht="16.5" customHeight="1">
      <c r="A152" s="32"/>
      <c r="B152" s="161"/>
      <c r="C152" s="162" t="s">
        <v>159</v>
      </c>
      <c r="D152" s="162" t="s">
        <v>131</v>
      </c>
      <c r="E152" s="163" t="s">
        <v>435</v>
      </c>
      <c r="F152" s="164" t="s">
        <v>436</v>
      </c>
      <c r="G152" s="165" t="s">
        <v>399</v>
      </c>
      <c r="H152" s="166">
        <v>774.38</v>
      </c>
      <c r="I152" s="167"/>
      <c r="J152" s="168">
        <f>ROUND(I152*H152,2)</f>
        <v>0</v>
      </c>
      <c r="K152" s="169"/>
      <c r="L152" s="33"/>
      <c r="M152" s="170" t="s">
        <v>1</v>
      </c>
      <c r="N152" s="171" t="s">
        <v>44</v>
      </c>
      <c r="O152" s="58"/>
      <c r="P152" s="172">
        <f>O152*H152</f>
        <v>0</v>
      </c>
      <c r="Q152" s="172">
        <v>6.9999999999999999E-4</v>
      </c>
      <c r="R152" s="172">
        <f>Q152*H152</f>
        <v>0.54206599999999994</v>
      </c>
      <c r="S152" s="172">
        <v>0</v>
      </c>
      <c r="T152" s="173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135</v>
      </c>
      <c r="AT152" s="174" t="s">
        <v>131</v>
      </c>
      <c r="AU152" s="174" t="s">
        <v>88</v>
      </c>
      <c r="AY152" s="17" t="s">
        <v>129</v>
      </c>
      <c r="BE152" s="175">
        <f>IF(N152="základní",J152,0)</f>
        <v>0</v>
      </c>
      <c r="BF152" s="175">
        <f>IF(N152="snížená",J152,0)</f>
        <v>0</v>
      </c>
      <c r="BG152" s="175">
        <f>IF(N152="zákl. přenesená",J152,0)</f>
        <v>0</v>
      </c>
      <c r="BH152" s="175">
        <f>IF(N152="sníž. přenesená",J152,0)</f>
        <v>0</v>
      </c>
      <c r="BI152" s="175">
        <f>IF(N152="nulová",J152,0)</f>
        <v>0</v>
      </c>
      <c r="BJ152" s="17" t="s">
        <v>21</v>
      </c>
      <c r="BK152" s="175">
        <f>ROUND(I152*H152,2)</f>
        <v>0</v>
      </c>
      <c r="BL152" s="17" t="s">
        <v>135</v>
      </c>
      <c r="BM152" s="174" t="s">
        <v>437</v>
      </c>
    </row>
    <row r="153" spans="1:65" s="13" customFormat="1">
      <c r="B153" s="176"/>
      <c r="D153" s="177" t="s">
        <v>137</v>
      </c>
      <c r="E153" s="178" t="s">
        <v>1</v>
      </c>
      <c r="F153" s="179" t="s">
        <v>438</v>
      </c>
      <c r="H153" s="180">
        <v>99.48</v>
      </c>
      <c r="I153" s="181"/>
      <c r="L153" s="176"/>
      <c r="M153" s="182"/>
      <c r="N153" s="183"/>
      <c r="O153" s="183"/>
      <c r="P153" s="183"/>
      <c r="Q153" s="183"/>
      <c r="R153" s="183"/>
      <c r="S153" s="183"/>
      <c r="T153" s="184"/>
      <c r="AT153" s="178" t="s">
        <v>137</v>
      </c>
      <c r="AU153" s="178" t="s">
        <v>88</v>
      </c>
      <c r="AV153" s="13" t="s">
        <v>88</v>
      </c>
      <c r="AW153" s="13" t="s">
        <v>35</v>
      </c>
      <c r="AX153" s="13" t="s">
        <v>79</v>
      </c>
      <c r="AY153" s="178" t="s">
        <v>129</v>
      </c>
    </row>
    <row r="154" spans="1:65" s="13" customFormat="1">
      <c r="B154" s="176"/>
      <c r="D154" s="177" t="s">
        <v>137</v>
      </c>
      <c r="E154" s="178" t="s">
        <v>1</v>
      </c>
      <c r="F154" s="179" t="s">
        <v>439</v>
      </c>
      <c r="H154" s="180">
        <v>90</v>
      </c>
      <c r="I154" s="181"/>
      <c r="L154" s="176"/>
      <c r="M154" s="182"/>
      <c r="N154" s="183"/>
      <c r="O154" s="183"/>
      <c r="P154" s="183"/>
      <c r="Q154" s="183"/>
      <c r="R154" s="183"/>
      <c r="S154" s="183"/>
      <c r="T154" s="184"/>
      <c r="AT154" s="178" t="s">
        <v>137</v>
      </c>
      <c r="AU154" s="178" t="s">
        <v>88</v>
      </c>
      <c r="AV154" s="13" t="s">
        <v>88</v>
      </c>
      <c r="AW154" s="13" t="s">
        <v>35</v>
      </c>
      <c r="AX154" s="13" t="s">
        <v>79</v>
      </c>
      <c r="AY154" s="178" t="s">
        <v>129</v>
      </c>
    </row>
    <row r="155" spans="1:65" s="13" customFormat="1">
      <c r="B155" s="176"/>
      <c r="D155" s="177" t="s">
        <v>137</v>
      </c>
      <c r="E155" s="178" t="s">
        <v>1</v>
      </c>
      <c r="F155" s="179" t="s">
        <v>440</v>
      </c>
      <c r="H155" s="180">
        <v>69.959999999999994</v>
      </c>
      <c r="I155" s="181"/>
      <c r="L155" s="176"/>
      <c r="M155" s="182"/>
      <c r="N155" s="183"/>
      <c r="O155" s="183"/>
      <c r="P155" s="183"/>
      <c r="Q155" s="183"/>
      <c r="R155" s="183"/>
      <c r="S155" s="183"/>
      <c r="T155" s="184"/>
      <c r="AT155" s="178" t="s">
        <v>137</v>
      </c>
      <c r="AU155" s="178" t="s">
        <v>88</v>
      </c>
      <c r="AV155" s="13" t="s">
        <v>88</v>
      </c>
      <c r="AW155" s="13" t="s">
        <v>35</v>
      </c>
      <c r="AX155" s="13" t="s">
        <v>79</v>
      </c>
      <c r="AY155" s="178" t="s">
        <v>129</v>
      </c>
    </row>
    <row r="156" spans="1:65" s="13" customFormat="1">
      <c r="B156" s="176"/>
      <c r="D156" s="177" t="s">
        <v>137</v>
      </c>
      <c r="E156" s="178" t="s">
        <v>1</v>
      </c>
      <c r="F156" s="179" t="s">
        <v>441</v>
      </c>
      <c r="H156" s="180">
        <v>63.6</v>
      </c>
      <c r="I156" s="181"/>
      <c r="L156" s="176"/>
      <c r="M156" s="182"/>
      <c r="N156" s="183"/>
      <c r="O156" s="183"/>
      <c r="P156" s="183"/>
      <c r="Q156" s="183"/>
      <c r="R156" s="183"/>
      <c r="S156" s="183"/>
      <c r="T156" s="184"/>
      <c r="AT156" s="178" t="s">
        <v>137</v>
      </c>
      <c r="AU156" s="178" t="s">
        <v>88</v>
      </c>
      <c r="AV156" s="13" t="s">
        <v>88</v>
      </c>
      <c r="AW156" s="13" t="s">
        <v>35</v>
      </c>
      <c r="AX156" s="13" t="s">
        <v>79</v>
      </c>
      <c r="AY156" s="178" t="s">
        <v>129</v>
      </c>
    </row>
    <row r="157" spans="1:65" s="13" customFormat="1">
      <c r="B157" s="176"/>
      <c r="D157" s="177" t="s">
        <v>137</v>
      </c>
      <c r="E157" s="178" t="s">
        <v>1</v>
      </c>
      <c r="F157" s="179" t="s">
        <v>442</v>
      </c>
      <c r="H157" s="180">
        <v>43.74</v>
      </c>
      <c r="I157" s="181"/>
      <c r="L157" s="176"/>
      <c r="M157" s="182"/>
      <c r="N157" s="183"/>
      <c r="O157" s="183"/>
      <c r="P157" s="183"/>
      <c r="Q157" s="183"/>
      <c r="R157" s="183"/>
      <c r="S157" s="183"/>
      <c r="T157" s="184"/>
      <c r="AT157" s="178" t="s">
        <v>137</v>
      </c>
      <c r="AU157" s="178" t="s">
        <v>88</v>
      </c>
      <c r="AV157" s="13" t="s">
        <v>88</v>
      </c>
      <c r="AW157" s="13" t="s">
        <v>35</v>
      </c>
      <c r="AX157" s="13" t="s">
        <v>79</v>
      </c>
      <c r="AY157" s="178" t="s">
        <v>129</v>
      </c>
    </row>
    <row r="158" spans="1:65" s="13" customFormat="1">
      <c r="B158" s="176"/>
      <c r="D158" s="177" t="s">
        <v>137</v>
      </c>
      <c r="E158" s="178" t="s">
        <v>1</v>
      </c>
      <c r="F158" s="179" t="s">
        <v>443</v>
      </c>
      <c r="H158" s="180">
        <v>16</v>
      </c>
      <c r="I158" s="181"/>
      <c r="L158" s="176"/>
      <c r="M158" s="182"/>
      <c r="N158" s="183"/>
      <c r="O158" s="183"/>
      <c r="P158" s="183"/>
      <c r="Q158" s="183"/>
      <c r="R158" s="183"/>
      <c r="S158" s="183"/>
      <c r="T158" s="184"/>
      <c r="AT158" s="178" t="s">
        <v>137</v>
      </c>
      <c r="AU158" s="178" t="s">
        <v>88</v>
      </c>
      <c r="AV158" s="13" t="s">
        <v>88</v>
      </c>
      <c r="AW158" s="13" t="s">
        <v>35</v>
      </c>
      <c r="AX158" s="13" t="s">
        <v>79</v>
      </c>
      <c r="AY158" s="178" t="s">
        <v>129</v>
      </c>
    </row>
    <row r="159" spans="1:65" s="15" customFormat="1">
      <c r="B159" s="207"/>
      <c r="D159" s="177" t="s">
        <v>137</v>
      </c>
      <c r="E159" s="208" t="s">
        <v>1</v>
      </c>
      <c r="F159" s="209" t="s">
        <v>444</v>
      </c>
      <c r="H159" s="210">
        <v>382.78</v>
      </c>
      <c r="I159" s="211"/>
      <c r="L159" s="207"/>
      <c r="M159" s="212"/>
      <c r="N159" s="213"/>
      <c r="O159" s="213"/>
      <c r="P159" s="213"/>
      <c r="Q159" s="213"/>
      <c r="R159" s="213"/>
      <c r="S159" s="213"/>
      <c r="T159" s="214"/>
      <c r="AT159" s="208" t="s">
        <v>137</v>
      </c>
      <c r="AU159" s="208" t="s">
        <v>88</v>
      </c>
      <c r="AV159" s="15" t="s">
        <v>144</v>
      </c>
      <c r="AW159" s="15" t="s">
        <v>35</v>
      </c>
      <c r="AX159" s="15" t="s">
        <v>79</v>
      </c>
      <c r="AY159" s="208" t="s">
        <v>129</v>
      </c>
    </row>
    <row r="160" spans="1:65" s="13" customFormat="1">
      <c r="B160" s="176"/>
      <c r="D160" s="177" t="s">
        <v>137</v>
      </c>
      <c r="E160" s="178" t="s">
        <v>1</v>
      </c>
      <c r="F160" s="179" t="s">
        <v>445</v>
      </c>
      <c r="H160" s="180">
        <v>33.6</v>
      </c>
      <c r="I160" s="181"/>
      <c r="L160" s="176"/>
      <c r="M160" s="182"/>
      <c r="N160" s="183"/>
      <c r="O160" s="183"/>
      <c r="P160" s="183"/>
      <c r="Q160" s="183"/>
      <c r="R160" s="183"/>
      <c r="S160" s="183"/>
      <c r="T160" s="184"/>
      <c r="AT160" s="178" t="s">
        <v>137</v>
      </c>
      <c r="AU160" s="178" t="s">
        <v>88</v>
      </c>
      <c r="AV160" s="13" t="s">
        <v>88</v>
      </c>
      <c r="AW160" s="13" t="s">
        <v>35</v>
      </c>
      <c r="AX160" s="13" t="s">
        <v>79</v>
      </c>
      <c r="AY160" s="178" t="s">
        <v>129</v>
      </c>
    </row>
    <row r="161" spans="1:65" s="13" customFormat="1">
      <c r="B161" s="176"/>
      <c r="D161" s="177" t="s">
        <v>137</v>
      </c>
      <c r="E161" s="178" t="s">
        <v>1</v>
      </c>
      <c r="F161" s="179" t="s">
        <v>446</v>
      </c>
      <c r="H161" s="180">
        <v>274.8</v>
      </c>
      <c r="I161" s="181"/>
      <c r="L161" s="176"/>
      <c r="M161" s="182"/>
      <c r="N161" s="183"/>
      <c r="O161" s="183"/>
      <c r="P161" s="183"/>
      <c r="Q161" s="183"/>
      <c r="R161" s="183"/>
      <c r="S161" s="183"/>
      <c r="T161" s="184"/>
      <c r="AT161" s="178" t="s">
        <v>137</v>
      </c>
      <c r="AU161" s="178" t="s">
        <v>88</v>
      </c>
      <c r="AV161" s="13" t="s">
        <v>88</v>
      </c>
      <c r="AW161" s="13" t="s">
        <v>35</v>
      </c>
      <c r="AX161" s="13" t="s">
        <v>79</v>
      </c>
      <c r="AY161" s="178" t="s">
        <v>129</v>
      </c>
    </row>
    <row r="162" spans="1:65" s="13" customFormat="1">
      <c r="B162" s="176"/>
      <c r="D162" s="177" t="s">
        <v>137</v>
      </c>
      <c r="E162" s="178" t="s">
        <v>1</v>
      </c>
      <c r="F162" s="179" t="s">
        <v>434</v>
      </c>
      <c r="H162" s="180">
        <v>83.2</v>
      </c>
      <c r="I162" s="181"/>
      <c r="L162" s="176"/>
      <c r="M162" s="182"/>
      <c r="N162" s="183"/>
      <c r="O162" s="183"/>
      <c r="P162" s="183"/>
      <c r="Q162" s="183"/>
      <c r="R162" s="183"/>
      <c r="S162" s="183"/>
      <c r="T162" s="184"/>
      <c r="AT162" s="178" t="s">
        <v>137</v>
      </c>
      <c r="AU162" s="178" t="s">
        <v>88</v>
      </c>
      <c r="AV162" s="13" t="s">
        <v>88</v>
      </c>
      <c r="AW162" s="13" t="s">
        <v>35</v>
      </c>
      <c r="AX162" s="13" t="s">
        <v>79</v>
      </c>
      <c r="AY162" s="178" t="s">
        <v>129</v>
      </c>
    </row>
    <row r="163" spans="1:65" s="15" customFormat="1">
      <c r="B163" s="207"/>
      <c r="D163" s="177" t="s">
        <v>137</v>
      </c>
      <c r="E163" s="208" t="s">
        <v>1</v>
      </c>
      <c r="F163" s="209" t="s">
        <v>444</v>
      </c>
      <c r="H163" s="210">
        <v>391.6</v>
      </c>
      <c r="I163" s="211"/>
      <c r="L163" s="207"/>
      <c r="M163" s="212"/>
      <c r="N163" s="213"/>
      <c r="O163" s="213"/>
      <c r="P163" s="213"/>
      <c r="Q163" s="213"/>
      <c r="R163" s="213"/>
      <c r="S163" s="213"/>
      <c r="T163" s="214"/>
      <c r="AT163" s="208" t="s">
        <v>137</v>
      </c>
      <c r="AU163" s="208" t="s">
        <v>88</v>
      </c>
      <c r="AV163" s="15" t="s">
        <v>144</v>
      </c>
      <c r="AW163" s="15" t="s">
        <v>35</v>
      </c>
      <c r="AX163" s="15" t="s">
        <v>79</v>
      </c>
      <c r="AY163" s="208" t="s">
        <v>129</v>
      </c>
    </row>
    <row r="164" spans="1:65" s="14" customFormat="1">
      <c r="B164" s="185"/>
      <c r="D164" s="177" t="s">
        <v>137</v>
      </c>
      <c r="E164" s="186" t="s">
        <v>1</v>
      </c>
      <c r="F164" s="187" t="s">
        <v>139</v>
      </c>
      <c r="H164" s="188">
        <v>774.38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137</v>
      </c>
      <c r="AU164" s="186" t="s">
        <v>88</v>
      </c>
      <c r="AV164" s="14" t="s">
        <v>135</v>
      </c>
      <c r="AW164" s="14" t="s">
        <v>35</v>
      </c>
      <c r="AX164" s="14" t="s">
        <v>21</v>
      </c>
      <c r="AY164" s="186" t="s">
        <v>129</v>
      </c>
    </row>
    <row r="165" spans="1:65" s="2" customFormat="1" ht="16.5" customHeight="1">
      <c r="A165" s="32"/>
      <c r="B165" s="161"/>
      <c r="C165" s="162" t="s">
        <v>165</v>
      </c>
      <c r="D165" s="162" t="s">
        <v>131</v>
      </c>
      <c r="E165" s="163" t="s">
        <v>447</v>
      </c>
      <c r="F165" s="164" t="s">
        <v>448</v>
      </c>
      <c r="G165" s="165" t="s">
        <v>399</v>
      </c>
      <c r="H165" s="166">
        <v>774.38</v>
      </c>
      <c r="I165" s="167"/>
      <c r="J165" s="168">
        <f>ROUND(I165*H165,2)</f>
        <v>0</v>
      </c>
      <c r="K165" s="169"/>
      <c r="L165" s="33"/>
      <c r="M165" s="170" t="s">
        <v>1</v>
      </c>
      <c r="N165" s="171" t="s">
        <v>44</v>
      </c>
      <c r="O165" s="58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135</v>
      </c>
      <c r="AT165" s="174" t="s">
        <v>131</v>
      </c>
      <c r="AU165" s="174" t="s">
        <v>88</v>
      </c>
      <c r="AY165" s="17" t="s">
        <v>129</v>
      </c>
      <c r="BE165" s="175">
        <f>IF(N165="základní",J165,0)</f>
        <v>0</v>
      </c>
      <c r="BF165" s="175">
        <f>IF(N165="snížená",J165,0)</f>
        <v>0</v>
      </c>
      <c r="BG165" s="175">
        <f>IF(N165="zákl. přenesená",J165,0)</f>
        <v>0</v>
      </c>
      <c r="BH165" s="175">
        <f>IF(N165="sníž. přenesená",J165,0)</f>
        <v>0</v>
      </c>
      <c r="BI165" s="175">
        <f>IF(N165="nulová",J165,0)</f>
        <v>0</v>
      </c>
      <c r="BJ165" s="17" t="s">
        <v>21</v>
      </c>
      <c r="BK165" s="175">
        <f>ROUND(I165*H165,2)</f>
        <v>0</v>
      </c>
      <c r="BL165" s="17" t="s">
        <v>135</v>
      </c>
      <c r="BM165" s="174" t="s">
        <v>449</v>
      </c>
    </row>
    <row r="166" spans="1:65" s="2" customFormat="1" ht="16.5" customHeight="1">
      <c r="A166" s="32"/>
      <c r="B166" s="161"/>
      <c r="C166" s="162" t="s">
        <v>170</v>
      </c>
      <c r="D166" s="162" t="s">
        <v>131</v>
      </c>
      <c r="E166" s="163" t="s">
        <v>400</v>
      </c>
      <c r="F166" s="164" t="s">
        <v>401</v>
      </c>
      <c r="G166" s="165" t="s">
        <v>134</v>
      </c>
      <c r="H166" s="166">
        <v>340.17500000000001</v>
      </c>
      <c r="I166" s="167"/>
      <c r="J166" s="168">
        <f>ROUND(I166*H166,2)</f>
        <v>0</v>
      </c>
      <c r="K166" s="169"/>
      <c r="L166" s="33"/>
      <c r="M166" s="170" t="s">
        <v>1</v>
      </c>
      <c r="N166" s="171" t="s">
        <v>44</v>
      </c>
      <c r="O166" s="58"/>
      <c r="P166" s="172">
        <f>O166*H166</f>
        <v>0</v>
      </c>
      <c r="Q166" s="172">
        <v>4.6000000000000001E-4</v>
      </c>
      <c r="R166" s="172">
        <f>Q166*H166</f>
        <v>0.15648050000000002</v>
      </c>
      <c r="S166" s="172">
        <v>0</v>
      </c>
      <c r="T166" s="17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4" t="s">
        <v>135</v>
      </c>
      <c r="AT166" s="174" t="s">
        <v>131</v>
      </c>
      <c r="AU166" s="174" t="s">
        <v>88</v>
      </c>
      <c r="AY166" s="17" t="s">
        <v>129</v>
      </c>
      <c r="BE166" s="175">
        <f>IF(N166="základní",J166,0)</f>
        <v>0</v>
      </c>
      <c r="BF166" s="175">
        <f>IF(N166="snížená",J166,0)</f>
        <v>0</v>
      </c>
      <c r="BG166" s="175">
        <f>IF(N166="zákl. přenesená",J166,0)</f>
        <v>0</v>
      </c>
      <c r="BH166" s="175">
        <f>IF(N166="sníž. přenesená",J166,0)</f>
        <v>0</v>
      </c>
      <c r="BI166" s="175">
        <f>IF(N166="nulová",J166,0)</f>
        <v>0</v>
      </c>
      <c r="BJ166" s="17" t="s">
        <v>21</v>
      </c>
      <c r="BK166" s="175">
        <f>ROUND(I166*H166,2)</f>
        <v>0</v>
      </c>
      <c r="BL166" s="17" t="s">
        <v>135</v>
      </c>
      <c r="BM166" s="174" t="s">
        <v>450</v>
      </c>
    </row>
    <row r="167" spans="1:65" s="13" customFormat="1">
      <c r="B167" s="176"/>
      <c r="D167" s="177" t="s">
        <v>137</v>
      </c>
      <c r="E167" s="178" t="s">
        <v>1</v>
      </c>
      <c r="F167" s="179" t="s">
        <v>451</v>
      </c>
      <c r="H167" s="180">
        <v>340.17500000000001</v>
      </c>
      <c r="I167" s="181"/>
      <c r="L167" s="176"/>
      <c r="M167" s="182"/>
      <c r="N167" s="183"/>
      <c r="O167" s="183"/>
      <c r="P167" s="183"/>
      <c r="Q167" s="183"/>
      <c r="R167" s="183"/>
      <c r="S167" s="183"/>
      <c r="T167" s="184"/>
      <c r="AT167" s="178" t="s">
        <v>137</v>
      </c>
      <c r="AU167" s="178" t="s">
        <v>88</v>
      </c>
      <c r="AV167" s="13" t="s">
        <v>88</v>
      </c>
      <c r="AW167" s="13" t="s">
        <v>35</v>
      </c>
      <c r="AX167" s="13" t="s">
        <v>79</v>
      </c>
      <c r="AY167" s="178" t="s">
        <v>129</v>
      </c>
    </row>
    <row r="168" spans="1:65" s="14" customFormat="1">
      <c r="B168" s="185"/>
      <c r="D168" s="177" t="s">
        <v>137</v>
      </c>
      <c r="E168" s="186" t="s">
        <v>1</v>
      </c>
      <c r="F168" s="187" t="s">
        <v>139</v>
      </c>
      <c r="H168" s="188">
        <v>340.17500000000001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137</v>
      </c>
      <c r="AU168" s="186" t="s">
        <v>88</v>
      </c>
      <c r="AV168" s="14" t="s">
        <v>135</v>
      </c>
      <c r="AW168" s="14" t="s">
        <v>35</v>
      </c>
      <c r="AX168" s="14" t="s">
        <v>21</v>
      </c>
      <c r="AY168" s="186" t="s">
        <v>129</v>
      </c>
    </row>
    <row r="169" spans="1:65" s="2" customFormat="1" ht="21.75" customHeight="1">
      <c r="A169" s="32"/>
      <c r="B169" s="161"/>
      <c r="C169" s="162" t="s">
        <v>176</v>
      </c>
      <c r="D169" s="162" t="s">
        <v>131</v>
      </c>
      <c r="E169" s="163" t="s">
        <v>402</v>
      </c>
      <c r="F169" s="164" t="s">
        <v>403</v>
      </c>
      <c r="G169" s="165" t="s">
        <v>134</v>
      </c>
      <c r="H169" s="166">
        <v>340.17500000000001</v>
      </c>
      <c r="I169" s="167"/>
      <c r="J169" s="168">
        <f>ROUND(I169*H169,2)</f>
        <v>0</v>
      </c>
      <c r="K169" s="169"/>
      <c r="L169" s="33"/>
      <c r="M169" s="170" t="s">
        <v>1</v>
      </c>
      <c r="N169" s="171" t="s">
        <v>44</v>
      </c>
      <c r="O169" s="58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4" t="s">
        <v>135</v>
      </c>
      <c r="AT169" s="174" t="s">
        <v>131</v>
      </c>
      <c r="AU169" s="174" t="s">
        <v>88</v>
      </c>
      <c r="AY169" s="17" t="s">
        <v>129</v>
      </c>
      <c r="BE169" s="175">
        <f>IF(N169="základní",J169,0)</f>
        <v>0</v>
      </c>
      <c r="BF169" s="175">
        <f>IF(N169="snížená",J169,0)</f>
        <v>0</v>
      </c>
      <c r="BG169" s="175">
        <f>IF(N169="zákl. přenesená",J169,0)</f>
        <v>0</v>
      </c>
      <c r="BH169" s="175">
        <f>IF(N169="sníž. přenesená",J169,0)</f>
        <v>0</v>
      </c>
      <c r="BI169" s="175">
        <f>IF(N169="nulová",J169,0)</f>
        <v>0</v>
      </c>
      <c r="BJ169" s="17" t="s">
        <v>21</v>
      </c>
      <c r="BK169" s="175">
        <f>ROUND(I169*H169,2)</f>
        <v>0</v>
      </c>
      <c r="BL169" s="17" t="s">
        <v>135</v>
      </c>
      <c r="BM169" s="174" t="s">
        <v>452</v>
      </c>
    </row>
    <row r="170" spans="1:65" s="2" customFormat="1" ht="21.75" customHeight="1">
      <c r="A170" s="32"/>
      <c r="B170" s="161"/>
      <c r="C170" s="162" t="s">
        <v>26</v>
      </c>
      <c r="D170" s="162" t="s">
        <v>131</v>
      </c>
      <c r="E170" s="163" t="s">
        <v>140</v>
      </c>
      <c r="F170" s="164" t="s">
        <v>141</v>
      </c>
      <c r="G170" s="165" t="s">
        <v>134</v>
      </c>
      <c r="H170" s="166">
        <v>691.32500000000005</v>
      </c>
      <c r="I170" s="167"/>
      <c r="J170" s="168">
        <f>ROUND(I170*H170,2)</f>
        <v>0</v>
      </c>
      <c r="K170" s="169"/>
      <c r="L170" s="33"/>
      <c r="M170" s="170" t="s">
        <v>1</v>
      </c>
      <c r="N170" s="171" t="s">
        <v>44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135</v>
      </c>
      <c r="AT170" s="174" t="s">
        <v>131</v>
      </c>
      <c r="AU170" s="174" t="s">
        <v>88</v>
      </c>
      <c r="AY170" s="17" t="s">
        <v>129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7" t="s">
        <v>21</v>
      </c>
      <c r="BK170" s="175">
        <f>ROUND(I170*H170,2)</f>
        <v>0</v>
      </c>
      <c r="BL170" s="17" t="s">
        <v>135</v>
      </c>
      <c r="BM170" s="174" t="s">
        <v>453</v>
      </c>
    </row>
    <row r="171" spans="1:65" s="13" customFormat="1">
      <c r="B171" s="176"/>
      <c r="D171" s="177" t="s">
        <v>137</v>
      </c>
      <c r="E171" s="178" t="s">
        <v>1</v>
      </c>
      <c r="F171" s="179" t="s">
        <v>454</v>
      </c>
      <c r="H171" s="180">
        <v>691.32500000000005</v>
      </c>
      <c r="I171" s="181"/>
      <c r="L171" s="176"/>
      <c r="M171" s="182"/>
      <c r="N171" s="183"/>
      <c r="O171" s="183"/>
      <c r="P171" s="183"/>
      <c r="Q171" s="183"/>
      <c r="R171" s="183"/>
      <c r="S171" s="183"/>
      <c r="T171" s="184"/>
      <c r="AT171" s="178" t="s">
        <v>137</v>
      </c>
      <c r="AU171" s="178" t="s">
        <v>88</v>
      </c>
      <c r="AV171" s="13" t="s">
        <v>88</v>
      </c>
      <c r="AW171" s="13" t="s">
        <v>35</v>
      </c>
      <c r="AX171" s="13" t="s">
        <v>79</v>
      </c>
      <c r="AY171" s="178" t="s">
        <v>129</v>
      </c>
    </row>
    <row r="172" spans="1:65" s="14" customFormat="1">
      <c r="B172" s="185"/>
      <c r="D172" s="177" t="s">
        <v>137</v>
      </c>
      <c r="E172" s="186" t="s">
        <v>1</v>
      </c>
      <c r="F172" s="187" t="s">
        <v>139</v>
      </c>
      <c r="H172" s="188">
        <v>691.32500000000005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137</v>
      </c>
      <c r="AU172" s="186" t="s">
        <v>88</v>
      </c>
      <c r="AV172" s="14" t="s">
        <v>135</v>
      </c>
      <c r="AW172" s="14" t="s">
        <v>35</v>
      </c>
      <c r="AX172" s="14" t="s">
        <v>21</v>
      </c>
      <c r="AY172" s="186" t="s">
        <v>129</v>
      </c>
    </row>
    <row r="173" spans="1:65" s="2" customFormat="1" ht="21.75" customHeight="1">
      <c r="A173" s="32"/>
      <c r="B173" s="161"/>
      <c r="C173" s="162" t="s">
        <v>187</v>
      </c>
      <c r="D173" s="162" t="s">
        <v>131</v>
      </c>
      <c r="E173" s="163" t="s">
        <v>455</v>
      </c>
      <c r="F173" s="164" t="s">
        <v>456</v>
      </c>
      <c r="G173" s="165" t="s">
        <v>134</v>
      </c>
      <c r="H173" s="166">
        <v>360.94400000000002</v>
      </c>
      <c r="I173" s="167"/>
      <c r="J173" s="168">
        <f>ROUND(I173*H173,2)</f>
        <v>0</v>
      </c>
      <c r="K173" s="169"/>
      <c r="L173" s="33"/>
      <c r="M173" s="170" t="s">
        <v>1</v>
      </c>
      <c r="N173" s="171" t="s">
        <v>44</v>
      </c>
      <c r="O173" s="58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135</v>
      </c>
      <c r="AT173" s="174" t="s">
        <v>131</v>
      </c>
      <c r="AU173" s="174" t="s">
        <v>88</v>
      </c>
      <c r="AY173" s="17" t="s">
        <v>129</v>
      </c>
      <c r="BE173" s="175">
        <f>IF(N173="základní",J173,0)</f>
        <v>0</v>
      </c>
      <c r="BF173" s="175">
        <f>IF(N173="snížená",J173,0)</f>
        <v>0</v>
      </c>
      <c r="BG173" s="175">
        <f>IF(N173="zákl. přenesená",J173,0)</f>
        <v>0</v>
      </c>
      <c r="BH173" s="175">
        <f>IF(N173="sníž. přenesená",J173,0)</f>
        <v>0</v>
      </c>
      <c r="BI173" s="175">
        <f>IF(N173="nulová",J173,0)</f>
        <v>0</v>
      </c>
      <c r="BJ173" s="17" t="s">
        <v>21</v>
      </c>
      <c r="BK173" s="175">
        <f>ROUND(I173*H173,2)</f>
        <v>0</v>
      </c>
      <c r="BL173" s="17" t="s">
        <v>135</v>
      </c>
      <c r="BM173" s="174" t="s">
        <v>457</v>
      </c>
    </row>
    <row r="174" spans="1:65" s="13" customFormat="1">
      <c r="B174" s="176"/>
      <c r="D174" s="177" t="s">
        <v>137</v>
      </c>
      <c r="E174" s="178" t="s">
        <v>1</v>
      </c>
      <c r="F174" s="179" t="s">
        <v>458</v>
      </c>
      <c r="H174" s="180">
        <v>42.847999999999999</v>
      </c>
      <c r="I174" s="181"/>
      <c r="L174" s="176"/>
      <c r="M174" s="182"/>
      <c r="N174" s="183"/>
      <c r="O174" s="183"/>
      <c r="P174" s="183"/>
      <c r="Q174" s="183"/>
      <c r="R174" s="183"/>
      <c r="S174" s="183"/>
      <c r="T174" s="184"/>
      <c r="AT174" s="178" t="s">
        <v>137</v>
      </c>
      <c r="AU174" s="178" t="s">
        <v>88</v>
      </c>
      <c r="AV174" s="13" t="s">
        <v>88</v>
      </c>
      <c r="AW174" s="13" t="s">
        <v>35</v>
      </c>
      <c r="AX174" s="13" t="s">
        <v>79</v>
      </c>
      <c r="AY174" s="178" t="s">
        <v>129</v>
      </c>
    </row>
    <row r="175" spans="1:65" s="13" customFormat="1">
      <c r="B175" s="176"/>
      <c r="D175" s="177" t="s">
        <v>137</v>
      </c>
      <c r="E175" s="178" t="s">
        <v>1</v>
      </c>
      <c r="F175" s="179" t="s">
        <v>459</v>
      </c>
      <c r="H175" s="180">
        <v>162.74199999999999</v>
      </c>
      <c r="I175" s="181"/>
      <c r="L175" s="176"/>
      <c r="M175" s="182"/>
      <c r="N175" s="183"/>
      <c r="O175" s="183"/>
      <c r="P175" s="183"/>
      <c r="Q175" s="183"/>
      <c r="R175" s="183"/>
      <c r="S175" s="183"/>
      <c r="T175" s="184"/>
      <c r="AT175" s="178" t="s">
        <v>137</v>
      </c>
      <c r="AU175" s="178" t="s">
        <v>88</v>
      </c>
      <c r="AV175" s="13" t="s">
        <v>88</v>
      </c>
      <c r="AW175" s="13" t="s">
        <v>35</v>
      </c>
      <c r="AX175" s="13" t="s">
        <v>79</v>
      </c>
      <c r="AY175" s="178" t="s">
        <v>129</v>
      </c>
    </row>
    <row r="176" spans="1:65" s="13" customFormat="1">
      <c r="B176" s="176"/>
      <c r="D176" s="177" t="s">
        <v>137</v>
      </c>
      <c r="E176" s="178" t="s">
        <v>1</v>
      </c>
      <c r="F176" s="179" t="s">
        <v>460</v>
      </c>
      <c r="H176" s="180">
        <v>3.7959999999999998</v>
      </c>
      <c r="I176" s="181"/>
      <c r="L176" s="176"/>
      <c r="M176" s="182"/>
      <c r="N176" s="183"/>
      <c r="O176" s="183"/>
      <c r="P176" s="183"/>
      <c r="Q176" s="183"/>
      <c r="R176" s="183"/>
      <c r="S176" s="183"/>
      <c r="T176" s="184"/>
      <c r="AT176" s="178" t="s">
        <v>137</v>
      </c>
      <c r="AU176" s="178" t="s">
        <v>88</v>
      </c>
      <c r="AV176" s="13" t="s">
        <v>88</v>
      </c>
      <c r="AW176" s="13" t="s">
        <v>35</v>
      </c>
      <c r="AX176" s="13" t="s">
        <v>79</v>
      </c>
      <c r="AY176" s="178" t="s">
        <v>129</v>
      </c>
    </row>
    <row r="177" spans="1:65" s="13" customFormat="1" ht="20">
      <c r="B177" s="176"/>
      <c r="D177" s="177" t="s">
        <v>137</v>
      </c>
      <c r="E177" s="178" t="s">
        <v>1</v>
      </c>
      <c r="F177" s="179" t="s">
        <v>461</v>
      </c>
      <c r="H177" s="180">
        <v>151.55799999999999</v>
      </c>
      <c r="I177" s="181"/>
      <c r="L177" s="176"/>
      <c r="M177" s="182"/>
      <c r="N177" s="183"/>
      <c r="O177" s="183"/>
      <c r="P177" s="183"/>
      <c r="Q177" s="183"/>
      <c r="R177" s="183"/>
      <c r="S177" s="183"/>
      <c r="T177" s="184"/>
      <c r="AT177" s="178" t="s">
        <v>137</v>
      </c>
      <c r="AU177" s="178" t="s">
        <v>88</v>
      </c>
      <c r="AV177" s="13" t="s">
        <v>88</v>
      </c>
      <c r="AW177" s="13" t="s">
        <v>35</v>
      </c>
      <c r="AX177" s="13" t="s">
        <v>79</v>
      </c>
      <c r="AY177" s="178" t="s">
        <v>129</v>
      </c>
    </row>
    <row r="178" spans="1:65" s="14" customFormat="1">
      <c r="B178" s="185"/>
      <c r="D178" s="177" t="s">
        <v>137</v>
      </c>
      <c r="E178" s="186" t="s">
        <v>1</v>
      </c>
      <c r="F178" s="187" t="s">
        <v>139</v>
      </c>
      <c r="H178" s="188">
        <v>360.94400000000002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137</v>
      </c>
      <c r="AU178" s="186" t="s">
        <v>88</v>
      </c>
      <c r="AV178" s="14" t="s">
        <v>135</v>
      </c>
      <c r="AW178" s="14" t="s">
        <v>35</v>
      </c>
      <c r="AX178" s="14" t="s">
        <v>21</v>
      </c>
      <c r="AY178" s="186" t="s">
        <v>129</v>
      </c>
    </row>
    <row r="179" spans="1:65" s="2" customFormat="1" ht="16.5" customHeight="1">
      <c r="A179" s="32"/>
      <c r="B179" s="161"/>
      <c r="C179" s="162" t="s">
        <v>193</v>
      </c>
      <c r="D179" s="162" t="s">
        <v>131</v>
      </c>
      <c r="E179" s="163" t="s">
        <v>150</v>
      </c>
      <c r="F179" s="164" t="s">
        <v>151</v>
      </c>
      <c r="G179" s="165" t="s">
        <v>134</v>
      </c>
      <c r="H179" s="166">
        <v>360.94400000000002</v>
      </c>
      <c r="I179" s="167"/>
      <c r="J179" s="168">
        <f>ROUND(I179*H179,2)</f>
        <v>0</v>
      </c>
      <c r="K179" s="169"/>
      <c r="L179" s="33"/>
      <c r="M179" s="170" t="s">
        <v>1</v>
      </c>
      <c r="N179" s="171" t="s">
        <v>44</v>
      </c>
      <c r="O179" s="58"/>
      <c r="P179" s="172">
        <f>O179*H179</f>
        <v>0</v>
      </c>
      <c r="Q179" s="172">
        <v>0</v>
      </c>
      <c r="R179" s="172">
        <f>Q179*H179</f>
        <v>0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21</v>
      </c>
      <c r="AT179" s="174" t="s">
        <v>131</v>
      </c>
      <c r="AU179" s="174" t="s">
        <v>88</v>
      </c>
      <c r="AY179" s="17" t="s">
        <v>129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21</v>
      </c>
      <c r="BK179" s="175">
        <f>ROUND(I179*H179,2)</f>
        <v>0</v>
      </c>
      <c r="BL179" s="17" t="s">
        <v>21</v>
      </c>
      <c r="BM179" s="174" t="s">
        <v>462</v>
      </c>
    </row>
    <row r="180" spans="1:65" s="2" customFormat="1" ht="21.75" customHeight="1">
      <c r="A180" s="32"/>
      <c r="B180" s="161"/>
      <c r="C180" s="162" t="s">
        <v>198</v>
      </c>
      <c r="D180" s="162" t="s">
        <v>131</v>
      </c>
      <c r="E180" s="163" t="s">
        <v>154</v>
      </c>
      <c r="F180" s="164" t="s">
        <v>155</v>
      </c>
      <c r="G180" s="165" t="s">
        <v>156</v>
      </c>
      <c r="H180" s="166">
        <v>649.69799999999998</v>
      </c>
      <c r="I180" s="167"/>
      <c r="J180" s="168">
        <f>ROUND(I180*H180,2)</f>
        <v>0</v>
      </c>
      <c r="K180" s="169"/>
      <c r="L180" s="33"/>
      <c r="M180" s="170" t="s">
        <v>1</v>
      </c>
      <c r="N180" s="171" t="s">
        <v>44</v>
      </c>
      <c r="O180" s="58"/>
      <c r="P180" s="172">
        <f>O180*H180</f>
        <v>0</v>
      </c>
      <c r="Q180" s="172">
        <v>0</v>
      </c>
      <c r="R180" s="172">
        <f>Q180*H180</f>
        <v>0</v>
      </c>
      <c r="S180" s="172">
        <v>0</v>
      </c>
      <c r="T180" s="173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4" t="s">
        <v>135</v>
      </c>
      <c r="AT180" s="174" t="s">
        <v>131</v>
      </c>
      <c r="AU180" s="174" t="s">
        <v>88</v>
      </c>
      <c r="AY180" s="17" t="s">
        <v>129</v>
      </c>
      <c r="BE180" s="175">
        <f>IF(N180="základní",J180,0)</f>
        <v>0</v>
      </c>
      <c r="BF180" s="175">
        <f>IF(N180="snížená",J180,0)</f>
        <v>0</v>
      </c>
      <c r="BG180" s="175">
        <f>IF(N180="zákl. přenesená",J180,0)</f>
        <v>0</v>
      </c>
      <c r="BH180" s="175">
        <f>IF(N180="sníž. přenesená",J180,0)</f>
        <v>0</v>
      </c>
      <c r="BI180" s="175">
        <f>IF(N180="nulová",J180,0)</f>
        <v>0</v>
      </c>
      <c r="BJ180" s="17" t="s">
        <v>21</v>
      </c>
      <c r="BK180" s="175">
        <f>ROUND(I180*H180,2)</f>
        <v>0</v>
      </c>
      <c r="BL180" s="17" t="s">
        <v>135</v>
      </c>
      <c r="BM180" s="174" t="s">
        <v>463</v>
      </c>
    </row>
    <row r="181" spans="1:65" s="2" customFormat="1" ht="21.75" customHeight="1">
      <c r="A181" s="32"/>
      <c r="B181" s="161"/>
      <c r="C181" s="162" t="s">
        <v>203</v>
      </c>
      <c r="D181" s="162" t="s">
        <v>131</v>
      </c>
      <c r="E181" s="163" t="s">
        <v>160</v>
      </c>
      <c r="F181" s="164" t="s">
        <v>161</v>
      </c>
      <c r="G181" s="165" t="s">
        <v>134</v>
      </c>
      <c r="H181" s="166">
        <v>267.63099999999997</v>
      </c>
      <c r="I181" s="167"/>
      <c r="J181" s="168">
        <f>ROUND(I181*H181,2)</f>
        <v>0</v>
      </c>
      <c r="K181" s="169"/>
      <c r="L181" s="33"/>
      <c r="M181" s="170" t="s">
        <v>1</v>
      </c>
      <c r="N181" s="171" t="s">
        <v>44</v>
      </c>
      <c r="O181" s="58"/>
      <c r="P181" s="172">
        <f>O181*H181</f>
        <v>0</v>
      </c>
      <c r="Q181" s="172">
        <v>0</v>
      </c>
      <c r="R181" s="172">
        <f>Q181*H181</f>
        <v>0</v>
      </c>
      <c r="S181" s="172">
        <v>0</v>
      </c>
      <c r="T181" s="17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4" t="s">
        <v>21</v>
      </c>
      <c r="AT181" s="174" t="s">
        <v>131</v>
      </c>
      <c r="AU181" s="174" t="s">
        <v>88</v>
      </c>
      <c r="AY181" s="17" t="s">
        <v>129</v>
      </c>
      <c r="BE181" s="175">
        <f>IF(N181="základní",J181,0)</f>
        <v>0</v>
      </c>
      <c r="BF181" s="175">
        <f>IF(N181="snížená",J181,0)</f>
        <v>0</v>
      </c>
      <c r="BG181" s="175">
        <f>IF(N181="zákl. přenesená",J181,0)</f>
        <v>0</v>
      </c>
      <c r="BH181" s="175">
        <f>IF(N181="sníž. přenesená",J181,0)</f>
        <v>0</v>
      </c>
      <c r="BI181" s="175">
        <f>IF(N181="nulová",J181,0)</f>
        <v>0</v>
      </c>
      <c r="BJ181" s="17" t="s">
        <v>21</v>
      </c>
      <c r="BK181" s="175">
        <f>ROUND(I181*H181,2)</f>
        <v>0</v>
      </c>
      <c r="BL181" s="17" t="s">
        <v>21</v>
      </c>
      <c r="BM181" s="174" t="s">
        <v>464</v>
      </c>
    </row>
    <row r="182" spans="1:65" s="13" customFormat="1">
      <c r="B182" s="176"/>
      <c r="D182" s="177" t="s">
        <v>137</v>
      </c>
      <c r="E182" s="178" t="s">
        <v>1</v>
      </c>
      <c r="F182" s="179" t="s">
        <v>465</v>
      </c>
      <c r="H182" s="180">
        <v>628.57500000000005</v>
      </c>
      <c r="I182" s="181"/>
      <c r="L182" s="176"/>
      <c r="M182" s="182"/>
      <c r="N182" s="183"/>
      <c r="O182" s="183"/>
      <c r="P182" s="183"/>
      <c r="Q182" s="183"/>
      <c r="R182" s="183"/>
      <c r="S182" s="183"/>
      <c r="T182" s="184"/>
      <c r="AT182" s="178" t="s">
        <v>137</v>
      </c>
      <c r="AU182" s="178" t="s">
        <v>88</v>
      </c>
      <c r="AV182" s="13" t="s">
        <v>88</v>
      </c>
      <c r="AW182" s="13" t="s">
        <v>35</v>
      </c>
      <c r="AX182" s="13" t="s">
        <v>79</v>
      </c>
      <c r="AY182" s="178" t="s">
        <v>129</v>
      </c>
    </row>
    <row r="183" spans="1:65" s="13" customFormat="1">
      <c r="B183" s="176"/>
      <c r="D183" s="177" t="s">
        <v>137</v>
      </c>
      <c r="E183" s="178" t="s">
        <v>1</v>
      </c>
      <c r="F183" s="179" t="s">
        <v>466</v>
      </c>
      <c r="H183" s="180">
        <v>-360.94400000000002</v>
      </c>
      <c r="I183" s="181"/>
      <c r="L183" s="176"/>
      <c r="M183" s="182"/>
      <c r="N183" s="183"/>
      <c r="O183" s="183"/>
      <c r="P183" s="183"/>
      <c r="Q183" s="183"/>
      <c r="R183" s="183"/>
      <c r="S183" s="183"/>
      <c r="T183" s="184"/>
      <c r="AT183" s="178" t="s">
        <v>137</v>
      </c>
      <c r="AU183" s="178" t="s">
        <v>88</v>
      </c>
      <c r="AV183" s="13" t="s">
        <v>88</v>
      </c>
      <c r="AW183" s="13" t="s">
        <v>35</v>
      </c>
      <c r="AX183" s="13" t="s">
        <v>79</v>
      </c>
      <c r="AY183" s="178" t="s">
        <v>129</v>
      </c>
    </row>
    <row r="184" spans="1:65" s="14" customFormat="1">
      <c r="B184" s="185"/>
      <c r="D184" s="177" t="s">
        <v>137</v>
      </c>
      <c r="E184" s="186" t="s">
        <v>1</v>
      </c>
      <c r="F184" s="187" t="s">
        <v>139</v>
      </c>
      <c r="H184" s="188">
        <v>267.63099999999997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137</v>
      </c>
      <c r="AU184" s="186" t="s">
        <v>88</v>
      </c>
      <c r="AV184" s="14" t="s">
        <v>135</v>
      </c>
      <c r="AW184" s="14" t="s">
        <v>35</v>
      </c>
      <c r="AX184" s="14" t="s">
        <v>21</v>
      </c>
      <c r="AY184" s="186" t="s">
        <v>129</v>
      </c>
    </row>
    <row r="185" spans="1:65" s="2" customFormat="1" ht="21.75" customHeight="1">
      <c r="A185" s="32"/>
      <c r="B185" s="161"/>
      <c r="C185" s="162" t="s">
        <v>8</v>
      </c>
      <c r="D185" s="162" t="s">
        <v>131</v>
      </c>
      <c r="E185" s="163" t="s">
        <v>166</v>
      </c>
      <c r="F185" s="164" t="s">
        <v>167</v>
      </c>
      <c r="G185" s="165" t="s">
        <v>134</v>
      </c>
      <c r="H185" s="166">
        <v>103.6</v>
      </c>
      <c r="I185" s="167"/>
      <c r="J185" s="168">
        <f>ROUND(I185*H185,2)</f>
        <v>0</v>
      </c>
      <c r="K185" s="169"/>
      <c r="L185" s="33"/>
      <c r="M185" s="170" t="s">
        <v>1</v>
      </c>
      <c r="N185" s="171" t="s">
        <v>44</v>
      </c>
      <c r="O185" s="58"/>
      <c r="P185" s="172">
        <f>O185*H185</f>
        <v>0</v>
      </c>
      <c r="Q185" s="172">
        <v>0</v>
      </c>
      <c r="R185" s="172">
        <f>Q185*H185</f>
        <v>0</v>
      </c>
      <c r="S185" s="172">
        <v>0</v>
      </c>
      <c r="T185" s="17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21</v>
      </c>
      <c r="AT185" s="174" t="s">
        <v>131</v>
      </c>
      <c r="AU185" s="174" t="s">
        <v>88</v>
      </c>
      <c r="AY185" s="17" t="s">
        <v>129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7" t="s">
        <v>21</v>
      </c>
      <c r="BK185" s="175">
        <f>ROUND(I185*H185,2)</f>
        <v>0</v>
      </c>
      <c r="BL185" s="17" t="s">
        <v>21</v>
      </c>
      <c r="BM185" s="174" t="s">
        <v>467</v>
      </c>
    </row>
    <row r="186" spans="1:65" s="13" customFormat="1">
      <c r="B186" s="176"/>
      <c r="D186" s="177" t="s">
        <v>137</v>
      </c>
      <c r="E186" s="178" t="s">
        <v>1</v>
      </c>
      <c r="F186" s="179" t="s">
        <v>468</v>
      </c>
      <c r="H186" s="180">
        <v>5.6280000000000001</v>
      </c>
      <c r="I186" s="181"/>
      <c r="L186" s="176"/>
      <c r="M186" s="182"/>
      <c r="N186" s="183"/>
      <c r="O186" s="183"/>
      <c r="P186" s="183"/>
      <c r="Q186" s="183"/>
      <c r="R186" s="183"/>
      <c r="S186" s="183"/>
      <c r="T186" s="184"/>
      <c r="AT186" s="178" t="s">
        <v>137</v>
      </c>
      <c r="AU186" s="178" t="s">
        <v>88</v>
      </c>
      <c r="AV186" s="13" t="s">
        <v>88</v>
      </c>
      <c r="AW186" s="13" t="s">
        <v>35</v>
      </c>
      <c r="AX186" s="13" t="s">
        <v>79</v>
      </c>
      <c r="AY186" s="178" t="s">
        <v>129</v>
      </c>
    </row>
    <row r="187" spans="1:65" s="13" customFormat="1" ht="20">
      <c r="B187" s="176"/>
      <c r="D187" s="177" t="s">
        <v>137</v>
      </c>
      <c r="E187" s="178" t="s">
        <v>1</v>
      </c>
      <c r="F187" s="179" t="s">
        <v>469</v>
      </c>
      <c r="H187" s="180">
        <v>75.156000000000006</v>
      </c>
      <c r="I187" s="181"/>
      <c r="L187" s="176"/>
      <c r="M187" s="182"/>
      <c r="N187" s="183"/>
      <c r="O187" s="183"/>
      <c r="P187" s="183"/>
      <c r="Q187" s="183"/>
      <c r="R187" s="183"/>
      <c r="S187" s="183"/>
      <c r="T187" s="184"/>
      <c r="AT187" s="178" t="s">
        <v>137</v>
      </c>
      <c r="AU187" s="178" t="s">
        <v>88</v>
      </c>
      <c r="AV187" s="13" t="s">
        <v>88</v>
      </c>
      <c r="AW187" s="13" t="s">
        <v>35</v>
      </c>
      <c r="AX187" s="13" t="s">
        <v>79</v>
      </c>
      <c r="AY187" s="178" t="s">
        <v>129</v>
      </c>
    </row>
    <row r="188" spans="1:65" s="13" customFormat="1">
      <c r="B188" s="176"/>
      <c r="D188" s="177" t="s">
        <v>137</v>
      </c>
      <c r="E188" s="178" t="s">
        <v>1</v>
      </c>
      <c r="F188" s="179" t="s">
        <v>470</v>
      </c>
      <c r="H188" s="180">
        <v>22.815999999999999</v>
      </c>
      <c r="I188" s="181"/>
      <c r="L188" s="176"/>
      <c r="M188" s="182"/>
      <c r="N188" s="183"/>
      <c r="O188" s="183"/>
      <c r="P188" s="183"/>
      <c r="Q188" s="183"/>
      <c r="R188" s="183"/>
      <c r="S188" s="183"/>
      <c r="T188" s="184"/>
      <c r="AT188" s="178" t="s">
        <v>137</v>
      </c>
      <c r="AU188" s="178" t="s">
        <v>88</v>
      </c>
      <c r="AV188" s="13" t="s">
        <v>88</v>
      </c>
      <c r="AW188" s="13" t="s">
        <v>35</v>
      </c>
      <c r="AX188" s="13" t="s">
        <v>79</v>
      </c>
      <c r="AY188" s="178" t="s">
        <v>129</v>
      </c>
    </row>
    <row r="189" spans="1:65" s="14" customFormat="1">
      <c r="B189" s="185"/>
      <c r="D189" s="177" t="s">
        <v>137</v>
      </c>
      <c r="E189" s="186" t="s">
        <v>1</v>
      </c>
      <c r="F189" s="187" t="s">
        <v>139</v>
      </c>
      <c r="H189" s="188">
        <v>103.6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137</v>
      </c>
      <c r="AU189" s="186" t="s">
        <v>88</v>
      </c>
      <c r="AV189" s="14" t="s">
        <v>135</v>
      </c>
      <c r="AW189" s="14" t="s">
        <v>35</v>
      </c>
      <c r="AX189" s="14" t="s">
        <v>21</v>
      </c>
      <c r="AY189" s="186" t="s">
        <v>129</v>
      </c>
    </row>
    <row r="190" spans="1:65" s="2" customFormat="1" ht="16.5" customHeight="1">
      <c r="A190" s="32"/>
      <c r="B190" s="161"/>
      <c r="C190" s="193" t="s">
        <v>211</v>
      </c>
      <c r="D190" s="193" t="s">
        <v>171</v>
      </c>
      <c r="E190" s="194" t="s">
        <v>172</v>
      </c>
      <c r="F190" s="195" t="s">
        <v>173</v>
      </c>
      <c r="G190" s="196" t="s">
        <v>156</v>
      </c>
      <c r="H190" s="197">
        <v>195.804</v>
      </c>
      <c r="I190" s="198"/>
      <c r="J190" s="199">
        <f>ROUND(I190*H190,2)</f>
        <v>0</v>
      </c>
      <c r="K190" s="200"/>
      <c r="L190" s="201"/>
      <c r="M190" s="202" t="s">
        <v>1</v>
      </c>
      <c r="N190" s="203" t="s">
        <v>44</v>
      </c>
      <c r="O190" s="58"/>
      <c r="P190" s="172">
        <f>O190*H190</f>
        <v>0</v>
      </c>
      <c r="Q190" s="172">
        <v>1</v>
      </c>
      <c r="R190" s="172">
        <f>Q190*H190</f>
        <v>195.804</v>
      </c>
      <c r="S190" s="172">
        <v>0</v>
      </c>
      <c r="T190" s="173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4" t="s">
        <v>88</v>
      </c>
      <c r="AT190" s="174" t="s">
        <v>171</v>
      </c>
      <c r="AU190" s="174" t="s">
        <v>88</v>
      </c>
      <c r="AY190" s="17" t="s">
        <v>129</v>
      </c>
      <c r="BE190" s="175">
        <f>IF(N190="základní",J190,0)</f>
        <v>0</v>
      </c>
      <c r="BF190" s="175">
        <f>IF(N190="snížená",J190,0)</f>
        <v>0</v>
      </c>
      <c r="BG190" s="175">
        <f>IF(N190="zákl. přenesená",J190,0)</f>
        <v>0</v>
      </c>
      <c r="BH190" s="175">
        <f>IF(N190="sníž. přenesená",J190,0)</f>
        <v>0</v>
      </c>
      <c r="BI190" s="175">
        <f>IF(N190="nulová",J190,0)</f>
        <v>0</v>
      </c>
      <c r="BJ190" s="17" t="s">
        <v>21</v>
      </c>
      <c r="BK190" s="175">
        <f>ROUND(I190*H190,2)</f>
        <v>0</v>
      </c>
      <c r="BL190" s="17" t="s">
        <v>21</v>
      </c>
      <c r="BM190" s="174" t="s">
        <v>471</v>
      </c>
    </row>
    <row r="191" spans="1:65" s="13" customFormat="1">
      <c r="B191" s="176"/>
      <c r="D191" s="177" t="s">
        <v>137</v>
      </c>
      <c r="E191" s="178" t="s">
        <v>1</v>
      </c>
      <c r="F191" s="179" t="s">
        <v>472</v>
      </c>
      <c r="H191" s="180">
        <v>195.804</v>
      </c>
      <c r="I191" s="181"/>
      <c r="L191" s="176"/>
      <c r="M191" s="182"/>
      <c r="N191" s="183"/>
      <c r="O191" s="183"/>
      <c r="P191" s="183"/>
      <c r="Q191" s="183"/>
      <c r="R191" s="183"/>
      <c r="S191" s="183"/>
      <c r="T191" s="184"/>
      <c r="AT191" s="178" t="s">
        <v>137</v>
      </c>
      <c r="AU191" s="178" t="s">
        <v>88</v>
      </c>
      <c r="AV191" s="13" t="s">
        <v>88</v>
      </c>
      <c r="AW191" s="13" t="s">
        <v>35</v>
      </c>
      <c r="AX191" s="13" t="s">
        <v>79</v>
      </c>
      <c r="AY191" s="178" t="s">
        <v>129</v>
      </c>
    </row>
    <row r="192" spans="1:65" s="14" customFormat="1">
      <c r="B192" s="185"/>
      <c r="D192" s="177" t="s">
        <v>137</v>
      </c>
      <c r="E192" s="186" t="s">
        <v>1</v>
      </c>
      <c r="F192" s="187" t="s">
        <v>139</v>
      </c>
      <c r="H192" s="188">
        <v>195.804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6" t="s">
        <v>137</v>
      </c>
      <c r="AU192" s="186" t="s">
        <v>88</v>
      </c>
      <c r="AV192" s="14" t="s">
        <v>135</v>
      </c>
      <c r="AW192" s="14" t="s">
        <v>35</v>
      </c>
      <c r="AX192" s="14" t="s">
        <v>21</v>
      </c>
      <c r="AY192" s="186" t="s">
        <v>129</v>
      </c>
    </row>
    <row r="193" spans="1:65" s="2" customFormat="1" ht="16.5" customHeight="1">
      <c r="A193" s="32"/>
      <c r="B193" s="161"/>
      <c r="C193" s="193" t="s">
        <v>219</v>
      </c>
      <c r="D193" s="193" t="s">
        <v>171</v>
      </c>
      <c r="E193" s="194" t="s">
        <v>177</v>
      </c>
      <c r="F193" s="195" t="s">
        <v>178</v>
      </c>
      <c r="G193" s="196" t="s">
        <v>179</v>
      </c>
      <c r="H193" s="197">
        <v>100</v>
      </c>
      <c r="I193" s="198"/>
      <c r="J193" s="199">
        <f>ROUND(I193*H193,2)</f>
        <v>0</v>
      </c>
      <c r="K193" s="200"/>
      <c r="L193" s="201"/>
      <c r="M193" s="202" t="s">
        <v>1</v>
      </c>
      <c r="N193" s="203" t="s">
        <v>44</v>
      </c>
      <c r="O193" s="58"/>
      <c r="P193" s="172">
        <f>O193*H193</f>
        <v>0</v>
      </c>
      <c r="Q193" s="172">
        <v>3.2000000000000003E-4</v>
      </c>
      <c r="R193" s="172">
        <f>Q193*H193</f>
        <v>3.2000000000000001E-2</v>
      </c>
      <c r="S193" s="172">
        <v>0</v>
      </c>
      <c r="T193" s="173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4" t="s">
        <v>170</v>
      </c>
      <c r="AT193" s="174" t="s">
        <v>171</v>
      </c>
      <c r="AU193" s="174" t="s">
        <v>88</v>
      </c>
      <c r="AY193" s="17" t="s">
        <v>129</v>
      </c>
      <c r="BE193" s="175">
        <f>IF(N193="základní",J193,0)</f>
        <v>0</v>
      </c>
      <c r="BF193" s="175">
        <f>IF(N193="snížená",J193,0)</f>
        <v>0</v>
      </c>
      <c r="BG193" s="175">
        <f>IF(N193="zákl. přenesená",J193,0)</f>
        <v>0</v>
      </c>
      <c r="BH193" s="175">
        <f>IF(N193="sníž. přenesená",J193,0)</f>
        <v>0</v>
      </c>
      <c r="BI193" s="175">
        <f>IF(N193="nulová",J193,0)</f>
        <v>0</v>
      </c>
      <c r="BJ193" s="17" t="s">
        <v>21</v>
      </c>
      <c r="BK193" s="175">
        <f>ROUND(I193*H193,2)</f>
        <v>0</v>
      </c>
      <c r="BL193" s="17" t="s">
        <v>135</v>
      </c>
      <c r="BM193" s="174" t="s">
        <v>473</v>
      </c>
    </row>
    <row r="194" spans="1:65" s="13" customFormat="1">
      <c r="B194" s="176"/>
      <c r="D194" s="177" t="s">
        <v>137</v>
      </c>
      <c r="E194" s="178" t="s">
        <v>1</v>
      </c>
      <c r="F194" s="179" t="s">
        <v>474</v>
      </c>
      <c r="H194" s="180">
        <v>100</v>
      </c>
      <c r="I194" s="181"/>
      <c r="L194" s="176"/>
      <c r="M194" s="182"/>
      <c r="N194" s="183"/>
      <c r="O194" s="183"/>
      <c r="P194" s="183"/>
      <c r="Q194" s="183"/>
      <c r="R194" s="183"/>
      <c r="S194" s="183"/>
      <c r="T194" s="184"/>
      <c r="AT194" s="178" t="s">
        <v>137</v>
      </c>
      <c r="AU194" s="178" t="s">
        <v>88</v>
      </c>
      <c r="AV194" s="13" t="s">
        <v>88</v>
      </c>
      <c r="AW194" s="13" t="s">
        <v>35</v>
      </c>
      <c r="AX194" s="13" t="s">
        <v>79</v>
      </c>
      <c r="AY194" s="178" t="s">
        <v>129</v>
      </c>
    </row>
    <row r="195" spans="1:65" s="14" customFormat="1">
      <c r="B195" s="185"/>
      <c r="D195" s="177" t="s">
        <v>137</v>
      </c>
      <c r="E195" s="186" t="s">
        <v>1</v>
      </c>
      <c r="F195" s="187" t="s">
        <v>139</v>
      </c>
      <c r="H195" s="188">
        <v>100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6" t="s">
        <v>137</v>
      </c>
      <c r="AU195" s="186" t="s">
        <v>88</v>
      </c>
      <c r="AV195" s="14" t="s">
        <v>135</v>
      </c>
      <c r="AW195" s="14" t="s">
        <v>35</v>
      </c>
      <c r="AX195" s="14" t="s">
        <v>21</v>
      </c>
      <c r="AY195" s="186" t="s">
        <v>129</v>
      </c>
    </row>
    <row r="196" spans="1:65" s="2" customFormat="1" ht="16.5" customHeight="1">
      <c r="A196" s="32"/>
      <c r="B196" s="161"/>
      <c r="C196" s="193" t="s">
        <v>223</v>
      </c>
      <c r="D196" s="193" t="s">
        <v>171</v>
      </c>
      <c r="E196" s="194" t="s">
        <v>182</v>
      </c>
      <c r="F196" s="195" t="s">
        <v>183</v>
      </c>
      <c r="G196" s="196" t="s">
        <v>179</v>
      </c>
      <c r="H196" s="197">
        <v>88</v>
      </c>
      <c r="I196" s="198"/>
      <c r="J196" s="199">
        <f>ROUND(I196*H196,2)</f>
        <v>0</v>
      </c>
      <c r="K196" s="200"/>
      <c r="L196" s="201"/>
      <c r="M196" s="202" t="s">
        <v>1</v>
      </c>
      <c r="N196" s="203" t="s">
        <v>44</v>
      </c>
      <c r="O196" s="58"/>
      <c r="P196" s="172">
        <f>O196*H196</f>
        <v>0</v>
      </c>
      <c r="Q196" s="172">
        <v>1E-4</v>
      </c>
      <c r="R196" s="172">
        <f>Q196*H196</f>
        <v>8.8000000000000005E-3</v>
      </c>
      <c r="S196" s="172">
        <v>0</v>
      </c>
      <c r="T196" s="173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4" t="s">
        <v>170</v>
      </c>
      <c r="AT196" s="174" t="s">
        <v>171</v>
      </c>
      <c r="AU196" s="174" t="s">
        <v>88</v>
      </c>
      <c r="AY196" s="17" t="s">
        <v>129</v>
      </c>
      <c r="BE196" s="175">
        <f>IF(N196="základní",J196,0)</f>
        <v>0</v>
      </c>
      <c r="BF196" s="175">
        <f>IF(N196="snížená",J196,0)</f>
        <v>0</v>
      </c>
      <c r="BG196" s="175">
        <f>IF(N196="zákl. přenesená",J196,0)</f>
        <v>0</v>
      </c>
      <c r="BH196" s="175">
        <f>IF(N196="sníž. přenesená",J196,0)</f>
        <v>0</v>
      </c>
      <c r="BI196" s="175">
        <f>IF(N196="nulová",J196,0)</f>
        <v>0</v>
      </c>
      <c r="BJ196" s="17" t="s">
        <v>21</v>
      </c>
      <c r="BK196" s="175">
        <f>ROUND(I196*H196,2)</f>
        <v>0</v>
      </c>
      <c r="BL196" s="17" t="s">
        <v>135</v>
      </c>
      <c r="BM196" s="174" t="s">
        <v>475</v>
      </c>
    </row>
    <row r="197" spans="1:65" s="13" customFormat="1">
      <c r="B197" s="176"/>
      <c r="D197" s="177" t="s">
        <v>137</v>
      </c>
      <c r="E197" s="178" t="s">
        <v>1</v>
      </c>
      <c r="F197" s="179" t="s">
        <v>476</v>
      </c>
      <c r="H197" s="180">
        <v>88</v>
      </c>
      <c r="I197" s="181"/>
      <c r="L197" s="176"/>
      <c r="M197" s="182"/>
      <c r="N197" s="183"/>
      <c r="O197" s="183"/>
      <c r="P197" s="183"/>
      <c r="Q197" s="183"/>
      <c r="R197" s="183"/>
      <c r="S197" s="183"/>
      <c r="T197" s="184"/>
      <c r="AT197" s="178" t="s">
        <v>137</v>
      </c>
      <c r="AU197" s="178" t="s">
        <v>88</v>
      </c>
      <c r="AV197" s="13" t="s">
        <v>88</v>
      </c>
      <c r="AW197" s="13" t="s">
        <v>35</v>
      </c>
      <c r="AX197" s="13" t="s">
        <v>79</v>
      </c>
      <c r="AY197" s="178" t="s">
        <v>129</v>
      </c>
    </row>
    <row r="198" spans="1:65" s="14" customFormat="1">
      <c r="B198" s="185"/>
      <c r="D198" s="177" t="s">
        <v>137</v>
      </c>
      <c r="E198" s="186" t="s">
        <v>1</v>
      </c>
      <c r="F198" s="187" t="s">
        <v>139</v>
      </c>
      <c r="H198" s="188">
        <v>88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6" t="s">
        <v>137</v>
      </c>
      <c r="AU198" s="186" t="s">
        <v>88</v>
      </c>
      <c r="AV198" s="14" t="s">
        <v>135</v>
      </c>
      <c r="AW198" s="14" t="s">
        <v>35</v>
      </c>
      <c r="AX198" s="14" t="s">
        <v>21</v>
      </c>
      <c r="AY198" s="186" t="s">
        <v>129</v>
      </c>
    </row>
    <row r="199" spans="1:65" s="2" customFormat="1" ht="21.75" customHeight="1">
      <c r="A199" s="32"/>
      <c r="B199" s="161"/>
      <c r="C199" s="162" t="s">
        <v>227</v>
      </c>
      <c r="D199" s="162" t="s">
        <v>131</v>
      </c>
      <c r="E199" s="163" t="s">
        <v>404</v>
      </c>
      <c r="F199" s="164" t="s">
        <v>477</v>
      </c>
      <c r="G199" s="165" t="s">
        <v>134</v>
      </c>
      <c r="H199" s="166">
        <v>59.142000000000003</v>
      </c>
      <c r="I199" s="167"/>
      <c r="J199" s="168">
        <f>ROUND(I199*H199,2)</f>
        <v>0</v>
      </c>
      <c r="K199" s="169"/>
      <c r="L199" s="33"/>
      <c r="M199" s="170" t="s">
        <v>1</v>
      </c>
      <c r="N199" s="171" t="s">
        <v>44</v>
      </c>
      <c r="O199" s="58"/>
      <c r="P199" s="172">
        <f>O199*H199</f>
        <v>0</v>
      </c>
      <c r="Q199" s="172">
        <v>0</v>
      </c>
      <c r="R199" s="172">
        <f>Q199*H199</f>
        <v>0</v>
      </c>
      <c r="S199" s="172">
        <v>0</v>
      </c>
      <c r="T199" s="173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4" t="s">
        <v>135</v>
      </c>
      <c r="AT199" s="174" t="s">
        <v>131</v>
      </c>
      <c r="AU199" s="174" t="s">
        <v>88</v>
      </c>
      <c r="AY199" s="17" t="s">
        <v>129</v>
      </c>
      <c r="BE199" s="175">
        <f>IF(N199="základní",J199,0)</f>
        <v>0</v>
      </c>
      <c r="BF199" s="175">
        <f>IF(N199="snížená",J199,0)</f>
        <v>0</v>
      </c>
      <c r="BG199" s="175">
        <f>IF(N199="zákl. přenesená",J199,0)</f>
        <v>0</v>
      </c>
      <c r="BH199" s="175">
        <f>IF(N199="sníž. přenesená",J199,0)</f>
        <v>0</v>
      </c>
      <c r="BI199" s="175">
        <f>IF(N199="nulová",J199,0)</f>
        <v>0</v>
      </c>
      <c r="BJ199" s="17" t="s">
        <v>21</v>
      </c>
      <c r="BK199" s="175">
        <f>ROUND(I199*H199,2)</f>
        <v>0</v>
      </c>
      <c r="BL199" s="17" t="s">
        <v>135</v>
      </c>
      <c r="BM199" s="174" t="s">
        <v>478</v>
      </c>
    </row>
    <row r="200" spans="1:65" s="13" customFormat="1">
      <c r="B200" s="176"/>
      <c r="D200" s="177" t="s">
        <v>137</v>
      </c>
      <c r="E200" s="178" t="s">
        <v>1</v>
      </c>
      <c r="F200" s="179" t="s">
        <v>479</v>
      </c>
      <c r="H200" s="180">
        <v>51.142000000000003</v>
      </c>
      <c r="I200" s="181"/>
      <c r="L200" s="176"/>
      <c r="M200" s="182"/>
      <c r="N200" s="183"/>
      <c r="O200" s="183"/>
      <c r="P200" s="183"/>
      <c r="Q200" s="183"/>
      <c r="R200" s="183"/>
      <c r="S200" s="183"/>
      <c r="T200" s="184"/>
      <c r="AT200" s="178" t="s">
        <v>137</v>
      </c>
      <c r="AU200" s="178" t="s">
        <v>88</v>
      </c>
      <c r="AV200" s="13" t="s">
        <v>88</v>
      </c>
      <c r="AW200" s="13" t="s">
        <v>35</v>
      </c>
      <c r="AX200" s="13" t="s">
        <v>79</v>
      </c>
      <c r="AY200" s="178" t="s">
        <v>129</v>
      </c>
    </row>
    <row r="201" spans="1:65" s="13" customFormat="1">
      <c r="B201" s="176"/>
      <c r="D201" s="177" t="s">
        <v>137</v>
      </c>
      <c r="E201" s="178" t="s">
        <v>1</v>
      </c>
      <c r="F201" s="179" t="s">
        <v>430</v>
      </c>
      <c r="H201" s="180">
        <v>8</v>
      </c>
      <c r="I201" s="181"/>
      <c r="L201" s="176"/>
      <c r="M201" s="182"/>
      <c r="N201" s="183"/>
      <c r="O201" s="183"/>
      <c r="P201" s="183"/>
      <c r="Q201" s="183"/>
      <c r="R201" s="183"/>
      <c r="S201" s="183"/>
      <c r="T201" s="184"/>
      <c r="AT201" s="178" t="s">
        <v>137</v>
      </c>
      <c r="AU201" s="178" t="s">
        <v>88</v>
      </c>
      <c r="AV201" s="13" t="s">
        <v>88</v>
      </c>
      <c r="AW201" s="13" t="s">
        <v>35</v>
      </c>
      <c r="AX201" s="13" t="s">
        <v>79</v>
      </c>
      <c r="AY201" s="178" t="s">
        <v>129</v>
      </c>
    </row>
    <row r="202" spans="1:65" s="14" customFormat="1">
      <c r="B202" s="185"/>
      <c r="D202" s="177" t="s">
        <v>137</v>
      </c>
      <c r="E202" s="186" t="s">
        <v>1</v>
      </c>
      <c r="F202" s="187" t="s">
        <v>139</v>
      </c>
      <c r="H202" s="188">
        <v>59.142000000000003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137</v>
      </c>
      <c r="AU202" s="186" t="s">
        <v>88</v>
      </c>
      <c r="AV202" s="14" t="s">
        <v>135</v>
      </c>
      <c r="AW202" s="14" t="s">
        <v>35</v>
      </c>
      <c r="AX202" s="14" t="s">
        <v>21</v>
      </c>
      <c r="AY202" s="186" t="s">
        <v>129</v>
      </c>
    </row>
    <row r="203" spans="1:65" s="2" customFormat="1" ht="16.5" customHeight="1">
      <c r="A203" s="32"/>
      <c r="B203" s="161"/>
      <c r="C203" s="193" t="s">
        <v>231</v>
      </c>
      <c r="D203" s="193" t="s">
        <v>171</v>
      </c>
      <c r="E203" s="194" t="s">
        <v>405</v>
      </c>
      <c r="F203" s="195" t="s">
        <v>406</v>
      </c>
      <c r="G203" s="196" t="s">
        <v>156</v>
      </c>
      <c r="H203" s="197">
        <v>100.541</v>
      </c>
      <c r="I203" s="198"/>
      <c r="J203" s="199">
        <f>ROUND(I203*H203,2)</f>
        <v>0</v>
      </c>
      <c r="K203" s="200"/>
      <c r="L203" s="201"/>
      <c r="M203" s="202" t="s">
        <v>1</v>
      </c>
      <c r="N203" s="203" t="s">
        <v>44</v>
      </c>
      <c r="O203" s="58"/>
      <c r="P203" s="172">
        <f>O203*H203</f>
        <v>0</v>
      </c>
      <c r="Q203" s="172">
        <v>1</v>
      </c>
      <c r="R203" s="172">
        <f>Q203*H203</f>
        <v>100.541</v>
      </c>
      <c r="S203" s="172">
        <v>0</v>
      </c>
      <c r="T203" s="173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4" t="s">
        <v>170</v>
      </c>
      <c r="AT203" s="174" t="s">
        <v>171</v>
      </c>
      <c r="AU203" s="174" t="s">
        <v>88</v>
      </c>
      <c r="AY203" s="17" t="s">
        <v>129</v>
      </c>
      <c r="BE203" s="175">
        <f>IF(N203="základní",J203,0)</f>
        <v>0</v>
      </c>
      <c r="BF203" s="175">
        <f>IF(N203="snížená",J203,0)</f>
        <v>0</v>
      </c>
      <c r="BG203" s="175">
        <f>IF(N203="zákl. přenesená",J203,0)</f>
        <v>0</v>
      </c>
      <c r="BH203" s="175">
        <f>IF(N203="sníž. přenesená",J203,0)</f>
        <v>0</v>
      </c>
      <c r="BI203" s="175">
        <f>IF(N203="nulová",J203,0)</f>
        <v>0</v>
      </c>
      <c r="BJ203" s="17" t="s">
        <v>21</v>
      </c>
      <c r="BK203" s="175">
        <f>ROUND(I203*H203,2)</f>
        <v>0</v>
      </c>
      <c r="BL203" s="17" t="s">
        <v>135</v>
      </c>
      <c r="BM203" s="174" t="s">
        <v>480</v>
      </c>
    </row>
    <row r="204" spans="1:65" s="13" customFormat="1">
      <c r="B204" s="176"/>
      <c r="D204" s="177" t="s">
        <v>137</v>
      </c>
      <c r="E204" s="178" t="s">
        <v>1</v>
      </c>
      <c r="F204" s="179" t="s">
        <v>481</v>
      </c>
      <c r="H204" s="180">
        <v>100.541</v>
      </c>
      <c r="I204" s="181"/>
      <c r="L204" s="176"/>
      <c r="M204" s="182"/>
      <c r="N204" s="183"/>
      <c r="O204" s="183"/>
      <c r="P204" s="183"/>
      <c r="Q204" s="183"/>
      <c r="R204" s="183"/>
      <c r="S204" s="183"/>
      <c r="T204" s="184"/>
      <c r="AT204" s="178" t="s">
        <v>137</v>
      </c>
      <c r="AU204" s="178" t="s">
        <v>88</v>
      </c>
      <c r="AV204" s="13" t="s">
        <v>88</v>
      </c>
      <c r="AW204" s="13" t="s">
        <v>35</v>
      </c>
      <c r="AX204" s="13" t="s">
        <v>79</v>
      </c>
      <c r="AY204" s="178" t="s">
        <v>129</v>
      </c>
    </row>
    <row r="205" spans="1:65" s="14" customFormat="1">
      <c r="B205" s="185"/>
      <c r="D205" s="177" t="s">
        <v>137</v>
      </c>
      <c r="E205" s="186" t="s">
        <v>1</v>
      </c>
      <c r="F205" s="187" t="s">
        <v>139</v>
      </c>
      <c r="H205" s="188">
        <v>100.541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137</v>
      </c>
      <c r="AU205" s="186" t="s">
        <v>88</v>
      </c>
      <c r="AV205" s="14" t="s">
        <v>135</v>
      </c>
      <c r="AW205" s="14" t="s">
        <v>35</v>
      </c>
      <c r="AX205" s="14" t="s">
        <v>21</v>
      </c>
      <c r="AY205" s="186" t="s">
        <v>129</v>
      </c>
    </row>
    <row r="206" spans="1:65" s="12" customFormat="1" ht="22.75" customHeight="1">
      <c r="B206" s="148"/>
      <c r="D206" s="149" t="s">
        <v>78</v>
      </c>
      <c r="E206" s="159" t="s">
        <v>144</v>
      </c>
      <c r="F206" s="159" t="s">
        <v>482</v>
      </c>
      <c r="I206" s="151"/>
      <c r="J206" s="160">
        <f>BK206</f>
        <v>0</v>
      </c>
      <c r="L206" s="148"/>
      <c r="M206" s="153"/>
      <c r="N206" s="154"/>
      <c r="O206" s="154"/>
      <c r="P206" s="155">
        <f>SUM(P207:P218)</f>
        <v>0</v>
      </c>
      <c r="Q206" s="154"/>
      <c r="R206" s="155">
        <f>SUM(R207:R218)</f>
        <v>83.182859839999992</v>
      </c>
      <c r="S206" s="154"/>
      <c r="T206" s="156">
        <f>SUM(T207:T218)</f>
        <v>0</v>
      </c>
      <c r="AR206" s="149" t="s">
        <v>21</v>
      </c>
      <c r="AT206" s="157" t="s">
        <v>78</v>
      </c>
      <c r="AU206" s="157" t="s">
        <v>21</v>
      </c>
      <c r="AY206" s="149" t="s">
        <v>129</v>
      </c>
      <c r="BK206" s="158">
        <f>SUM(BK207:BK218)</f>
        <v>0</v>
      </c>
    </row>
    <row r="207" spans="1:65" s="2" customFormat="1" ht="33" customHeight="1">
      <c r="A207" s="32"/>
      <c r="B207" s="161"/>
      <c r="C207" s="162" t="s">
        <v>7</v>
      </c>
      <c r="D207" s="162" t="s">
        <v>131</v>
      </c>
      <c r="E207" s="163" t="s">
        <v>483</v>
      </c>
      <c r="F207" s="164" t="s">
        <v>484</v>
      </c>
      <c r="G207" s="165" t="s">
        <v>485</v>
      </c>
      <c r="H207" s="166">
        <v>1</v>
      </c>
      <c r="I207" s="167"/>
      <c r="J207" s="168">
        <f>ROUND(I207*H207,2)</f>
        <v>0</v>
      </c>
      <c r="K207" s="169"/>
      <c r="L207" s="33"/>
      <c r="M207" s="170" t="s">
        <v>1</v>
      </c>
      <c r="N207" s="171" t="s">
        <v>44</v>
      </c>
      <c r="O207" s="58"/>
      <c r="P207" s="172">
        <f>O207*H207</f>
        <v>0</v>
      </c>
      <c r="Q207" s="172">
        <v>8.5</v>
      </c>
      <c r="R207" s="172">
        <f>Q207*H207</f>
        <v>8.5</v>
      </c>
      <c r="S207" s="172">
        <v>0</v>
      </c>
      <c r="T207" s="173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4" t="s">
        <v>135</v>
      </c>
      <c r="AT207" s="174" t="s">
        <v>131</v>
      </c>
      <c r="AU207" s="174" t="s">
        <v>88</v>
      </c>
      <c r="AY207" s="17" t="s">
        <v>129</v>
      </c>
      <c r="BE207" s="175">
        <f>IF(N207="základní",J207,0)</f>
        <v>0</v>
      </c>
      <c r="BF207" s="175">
        <f>IF(N207="snížená",J207,0)</f>
        <v>0</v>
      </c>
      <c r="BG207" s="175">
        <f>IF(N207="zákl. přenesená",J207,0)</f>
        <v>0</v>
      </c>
      <c r="BH207" s="175">
        <f>IF(N207="sníž. přenesená",J207,0)</f>
        <v>0</v>
      </c>
      <c r="BI207" s="175">
        <f>IF(N207="nulová",J207,0)</f>
        <v>0</v>
      </c>
      <c r="BJ207" s="17" t="s">
        <v>21</v>
      </c>
      <c r="BK207" s="175">
        <f>ROUND(I207*H207,2)</f>
        <v>0</v>
      </c>
      <c r="BL207" s="17" t="s">
        <v>135</v>
      </c>
      <c r="BM207" s="174" t="s">
        <v>486</v>
      </c>
    </row>
    <row r="208" spans="1:65" s="13" customFormat="1">
      <c r="B208" s="176"/>
      <c r="D208" s="177" t="s">
        <v>137</v>
      </c>
      <c r="E208" s="178" t="s">
        <v>1</v>
      </c>
      <c r="F208" s="179" t="s">
        <v>487</v>
      </c>
      <c r="H208" s="180">
        <v>1</v>
      </c>
      <c r="I208" s="181"/>
      <c r="L208" s="176"/>
      <c r="M208" s="182"/>
      <c r="N208" s="183"/>
      <c r="O208" s="183"/>
      <c r="P208" s="183"/>
      <c r="Q208" s="183"/>
      <c r="R208" s="183"/>
      <c r="S208" s="183"/>
      <c r="T208" s="184"/>
      <c r="AT208" s="178" t="s">
        <v>137</v>
      </c>
      <c r="AU208" s="178" t="s">
        <v>88</v>
      </c>
      <c r="AV208" s="13" t="s">
        <v>88</v>
      </c>
      <c r="AW208" s="13" t="s">
        <v>35</v>
      </c>
      <c r="AX208" s="13" t="s">
        <v>79</v>
      </c>
      <c r="AY208" s="178" t="s">
        <v>129</v>
      </c>
    </row>
    <row r="209" spans="1:65" s="14" customFormat="1">
      <c r="B209" s="185"/>
      <c r="D209" s="177" t="s">
        <v>137</v>
      </c>
      <c r="E209" s="186" t="s">
        <v>1</v>
      </c>
      <c r="F209" s="187" t="s">
        <v>139</v>
      </c>
      <c r="H209" s="188">
        <v>1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6" t="s">
        <v>137</v>
      </c>
      <c r="AU209" s="186" t="s">
        <v>88</v>
      </c>
      <c r="AV209" s="14" t="s">
        <v>135</v>
      </c>
      <c r="AW209" s="14" t="s">
        <v>35</v>
      </c>
      <c r="AX209" s="14" t="s">
        <v>21</v>
      </c>
      <c r="AY209" s="186" t="s">
        <v>129</v>
      </c>
    </row>
    <row r="210" spans="1:65" s="2" customFormat="1" ht="33" customHeight="1">
      <c r="A210" s="32"/>
      <c r="B210" s="161"/>
      <c r="C210" s="162" t="s">
        <v>239</v>
      </c>
      <c r="D210" s="162" t="s">
        <v>131</v>
      </c>
      <c r="E210" s="163" t="s">
        <v>488</v>
      </c>
      <c r="F210" s="164" t="s">
        <v>489</v>
      </c>
      <c r="G210" s="165" t="s">
        <v>490</v>
      </c>
      <c r="H210" s="166">
        <v>6</v>
      </c>
      <c r="I210" s="167"/>
      <c r="J210" s="168">
        <f>ROUND(I210*H210,2)</f>
        <v>0</v>
      </c>
      <c r="K210" s="169"/>
      <c r="L210" s="33"/>
      <c r="M210" s="170" t="s">
        <v>1</v>
      </c>
      <c r="N210" s="171" t="s">
        <v>44</v>
      </c>
      <c r="O210" s="58"/>
      <c r="P210" s="172">
        <f>O210*H210</f>
        <v>0</v>
      </c>
      <c r="Q210" s="172">
        <v>2.2999999999999998</v>
      </c>
      <c r="R210" s="172">
        <f>Q210*H210</f>
        <v>13.799999999999999</v>
      </c>
      <c r="S210" s="172">
        <v>0</v>
      </c>
      <c r="T210" s="173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4" t="s">
        <v>135</v>
      </c>
      <c r="AT210" s="174" t="s">
        <v>131</v>
      </c>
      <c r="AU210" s="174" t="s">
        <v>88</v>
      </c>
      <c r="AY210" s="17" t="s">
        <v>129</v>
      </c>
      <c r="BE210" s="175">
        <f>IF(N210="základní",J210,0)</f>
        <v>0</v>
      </c>
      <c r="BF210" s="175">
        <f>IF(N210="snížená",J210,0)</f>
        <v>0</v>
      </c>
      <c r="BG210" s="175">
        <f>IF(N210="zákl. přenesená",J210,0)</f>
        <v>0</v>
      </c>
      <c r="BH210" s="175">
        <f>IF(N210="sníž. přenesená",J210,0)</f>
        <v>0</v>
      </c>
      <c r="BI210" s="175">
        <f>IF(N210="nulová",J210,0)</f>
        <v>0</v>
      </c>
      <c r="BJ210" s="17" t="s">
        <v>21</v>
      </c>
      <c r="BK210" s="175">
        <f>ROUND(I210*H210,2)</f>
        <v>0</v>
      </c>
      <c r="BL210" s="17" t="s">
        <v>135</v>
      </c>
      <c r="BM210" s="174" t="s">
        <v>491</v>
      </c>
    </row>
    <row r="211" spans="1:65" s="13" customFormat="1">
      <c r="B211" s="176"/>
      <c r="D211" s="177" t="s">
        <v>137</v>
      </c>
      <c r="E211" s="178" t="s">
        <v>1</v>
      </c>
      <c r="F211" s="179" t="s">
        <v>492</v>
      </c>
      <c r="H211" s="180">
        <v>6</v>
      </c>
      <c r="I211" s="181"/>
      <c r="L211" s="176"/>
      <c r="M211" s="182"/>
      <c r="N211" s="183"/>
      <c r="O211" s="183"/>
      <c r="P211" s="183"/>
      <c r="Q211" s="183"/>
      <c r="R211" s="183"/>
      <c r="S211" s="183"/>
      <c r="T211" s="184"/>
      <c r="AT211" s="178" t="s">
        <v>137</v>
      </c>
      <c r="AU211" s="178" t="s">
        <v>88</v>
      </c>
      <c r="AV211" s="13" t="s">
        <v>88</v>
      </c>
      <c r="AW211" s="13" t="s">
        <v>35</v>
      </c>
      <c r="AX211" s="13" t="s">
        <v>79</v>
      </c>
      <c r="AY211" s="178" t="s">
        <v>129</v>
      </c>
    </row>
    <row r="212" spans="1:65" s="14" customFormat="1">
      <c r="B212" s="185"/>
      <c r="D212" s="177" t="s">
        <v>137</v>
      </c>
      <c r="E212" s="186" t="s">
        <v>1</v>
      </c>
      <c r="F212" s="187" t="s">
        <v>139</v>
      </c>
      <c r="H212" s="188">
        <v>6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137</v>
      </c>
      <c r="AU212" s="186" t="s">
        <v>88</v>
      </c>
      <c r="AV212" s="14" t="s">
        <v>135</v>
      </c>
      <c r="AW212" s="14" t="s">
        <v>35</v>
      </c>
      <c r="AX212" s="14" t="s">
        <v>21</v>
      </c>
      <c r="AY212" s="186" t="s">
        <v>129</v>
      </c>
    </row>
    <row r="213" spans="1:65" s="2" customFormat="1" ht="33" customHeight="1">
      <c r="A213" s="32"/>
      <c r="B213" s="161"/>
      <c r="C213" s="162" t="s">
        <v>244</v>
      </c>
      <c r="D213" s="162" t="s">
        <v>131</v>
      </c>
      <c r="E213" s="163" t="s">
        <v>493</v>
      </c>
      <c r="F213" s="164" t="s">
        <v>494</v>
      </c>
      <c r="G213" s="165" t="s">
        <v>490</v>
      </c>
      <c r="H213" s="166">
        <v>2</v>
      </c>
      <c r="I213" s="167"/>
      <c r="J213" s="168">
        <f>ROUND(I213*H213,2)</f>
        <v>0</v>
      </c>
      <c r="K213" s="169"/>
      <c r="L213" s="33"/>
      <c r="M213" s="170" t="s">
        <v>1</v>
      </c>
      <c r="N213" s="171" t="s">
        <v>44</v>
      </c>
      <c r="O213" s="58"/>
      <c r="P213" s="172">
        <f>O213*H213</f>
        <v>0</v>
      </c>
      <c r="Q213" s="172">
        <v>28</v>
      </c>
      <c r="R213" s="172">
        <f>Q213*H213</f>
        <v>56</v>
      </c>
      <c r="S213" s="172">
        <v>0</v>
      </c>
      <c r="T213" s="173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4" t="s">
        <v>135</v>
      </c>
      <c r="AT213" s="174" t="s">
        <v>131</v>
      </c>
      <c r="AU213" s="174" t="s">
        <v>88</v>
      </c>
      <c r="AY213" s="17" t="s">
        <v>129</v>
      </c>
      <c r="BE213" s="175">
        <f>IF(N213="základní",J213,0)</f>
        <v>0</v>
      </c>
      <c r="BF213" s="175">
        <f>IF(N213="snížená",J213,0)</f>
        <v>0</v>
      </c>
      <c r="BG213" s="175">
        <f>IF(N213="zákl. přenesená",J213,0)</f>
        <v>0</v>
      </c>
      <c r="BH213" s="175">
        <f>IF(N213="sníž. přenesená",J213,0)</f>
        <v>0</v>
      </c>
      <c r="BI213" s="175">
        <f>IF(N213="nulová",J213,0)</f>
        <v>0</v>
      </c>
      <c r="BJ213" s="17" t="s">
        <v>21</v>
      </c>
      <c r="BK213" s="175">
        <f>ROUND(I213*H213,2)</f>
        <v>0</v>
      </c>
      <c r="BL213" s="17" t="s">
        <v>135</v>
      </c>
      <c r="BM213" s="174" t="s">
        <v>495</v>
      </c>
    </row>
    <row r="214" spans="1:65" s="13" customFormat="1">
      <c r="B214" s="176"/>
      <c r="D214" s="177" t="s">
        <v>137</v>
      </c>
      <c r="E214" s="178" t="s">
        <v>1</v>
      </c>
      <c r="F214" s="179" t="s">
        <v>496</v>
      </c>
      <c r="H214" s="180">
        <v>2</v>
      </c>
      <c r="I214" s="181"/>
      <c r="L214" s="176"/>
      <c r="M214" s="182"/>
      <c r="N214" s="183"/>
      <c r="O214" s="183"/>
      <c r="P214" s="183"/>
      <c r="Q214" s="183"/>
      <c r="R214" s="183"/>
      <c r="S214" s="183"/>
      <c r="T214" s="184"/>
      <c r="AT214" s="178" t="s">
        <v>137</v>
      </c>
      <c r="AU214" s="178" t="s">
        <v>88</v>
      </c>
      <c r="AV214" s="13" t="s">
        <v>88</v>
      </c>
      <c r="AW214" s="13" t="s">
        <v>35</v>
      </c>
      <c r="AX214" s="13" t="s">
        <v>79</v>
      </c>
      <c r="AY214" s="178" t="s">
        <v>129</v>
      </c>
    </row>
    <row r="215" spans="1:65" s="14" customFormat="1">
      <c r="B215" s="185"/>
      <c r="D215" s="177" t="s">
        <v>137</v>
      </c>
      <c r="E215" s="186" t="s">
        <v>1</v>
      </c>
      <c r="F215" s="187" t="s">
        <v>139</v>
      </c>
      <c r="H215" s="188">
        <v>2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137</v>
      </c>
      <c r="AU215" s="186" t="s">
        <v>88</v>
      </c>
      <c r="AV215" s="14" t="s">
        <v>135</v>
      </c>
      <c r="AW215" s="14" t="s">
        <v>35</v>
      </c>
      <c r="AX215" s="14" t="s">
        <v>21</v>
      </c>
      <c r="AY215" s="186" t="s">
        <v>129</v>
      </c>
    </row>
    <row r="216" spans="1:65" s="2" customFormat="1" ht="21.75" customHeight="1">
      <c r="A216" s="32"/>
      <c r="B216" s="161"/>
      <c r="C216" s="162" t="s">
        <v>251</v>
      </c>
      <c r="D216" s="162" t="s">
        <v>131</v>
      </c>
      <c r="E216" s="163" t="s">
        <v>497</v>
      </c>
      <c r="F216" s="164" t="s">
        <v>498</v>
      </c>
      <c r="G216" s="165" t="s">
        <v>216</v>
      </c>
      <c r="H216" s="166">
        <v>8.5999999999999993E-2</v>
      </c>
      <c r="I216" s="167"/>
      <c r="J216" s="168">
        <f>ROUND(I216*H216,2)</f>
        <v>0</v>
      </c>
      <c r="K216" s="169"/>
      <c r="L216" s="33"/>
      <c r="M216" s="170" t="s">
        <v>1</v>
      </c>
      <c r="N216" s="171" t="s">
        <v>44</v>
      </c>
      <c r="O216" s="58"/>
      <c r="P216" s="172">
        <f>O216*H216</f>
        <v>0</v>
      </c>
      <c r="Q216" s="172">
        <v>56.777439999999999</v>
      </c>
      <c r="R216" s="172">
        <f>Q216*H216</f>
        <v>4.8828598399999992</v>
      </c>
      <c r="S216" s="172">
        <v>0</v>
      </c>
      <c r="T216" s="173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4" t="s">
        <v>135</v>
      </c>
      <c r="AT216" s="174" t="s">
        <v>131</v>
      </c>
      <c r="AU216" s="174" t="s">
        <v>88</v>
      </c>
      <c r="AY216" s="17" t="s">
        <v>129</v>
      </c>
      <c r="BE216" s="175">
        <f>IF(N216="základní",J216,0)</f>
        <v>0</v>
      </c>
      <c r="BF216" s="175">
        <f>IF(N216="snížená",J216,0)</f>
        <v>0</v>
      </c>
      <c r="BG216" s="175">
        <f>IF(N216="zákl. přenesená",J216,0)</f>
        <v>0</v>
      </c>
      <c r="BH216" s="175">
        <f>IF(N216="sníž. přenesená",J216,0)</f>
        <v>0</v>
      </c>
      <c r="BI216" s="175">
        <f>IF(N216="nulová",J216,0)</f>
        <v>0</v>
      </c>
      <c r="BJ216" s="17" t="s">
        <v>21</v>
      </c>
      <c r="BK216" s="175">
        <f>ROUND(I216*H216,2)</f>
        <v>0</v>
      </c>
      <c r="BL216" s="17" t="s">
        <v>135</v>
      </c>
      <c r="BM216" s="174" t="s">
        <v>499</v>
      </c>
    </row>
    <row r="217" spans="1:65" s="13" customFormat="1">
      <c r="B217" s="176"/>
      <c r="D217" s="177" t="s">
        <v>137</v>
      </c>
      <c r="E217" s="178" t="s">
        <v>1</v>
      </c>
      <c r="F217" s="179" t="s">
        <v>500</v>
      </c>
      <c r="H217" s="180">
        <v>8.5999999999999993E-2</v>
      </c>
      <c r="I217" s="181"/>
      <c r="L217" s="176"/>
      <c r="M217" s="182"/>
      <c r="N217" s="183"/>
      <c r="O217" s="183"/>
      <c r="P217" s="183"/>
      <c r="Q217" s="183"/>
      <c r="R217" s="183"/>
      <c r="S217" s="183"/>
      <c r="T217" s="184"/>
      <c r="AT217" s="178" t="s">
        <v>137</v>
      </c>
      <c r="AU217" s="178" t="s">
        <v>88</v>
      </c>
      <c r="AV217" s="13" t="s">
        <v>88</v>
      </c>
      <c r="AW217" s="13" t="s">
        <v>35</v>
      </c>
      <c r="AX217" s="13" t="s">
        <v>79</v>
      </c>
      <c r="AY217" s="178" t="s">
        <v>129</v>
      </c>
    </row>
    <row r="218" spans="1:65" s="14" customFormat="1">
      <c r="B218" s="185"/>
      <c r="D218" s="177" t="s">
        <v>137</v>
      </c>
      <c r="E218" s="186" t="s">
        <v>1</v>
      </c>
      <c r="F218" s="187" t="s">
        <v>139</v>
      </c>
      <c r="H218" s="188">
        <v>8.5999999999999993E-2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6" t="s">
        <v>137</v>
      </c>
      <c r="AU218" s="186" t="s">
        <v>88</v>
      </c>
      <c r="AV218" s="14" t="s">
        <v>135</v>
      </c>
      <c r="AW218" s="14" t="s">
        <v>35</v>
      </c>
      <c r="AX218" s="14" t="s">
        <v>21</v>
      </c>
      <c r="AY218" s="186" t="s">
        <v>129</v>
      </c>
    </row>
    <row r="219" spans="1:65" s="12" customFormat="1" ht="22.75" customHeight="1">
      <c r="B219" s="148"/>
      <c r="D219" s="149" t="s">
        <v>78</v>
      </c>
      <c r="E219" s="159" t="s">
        <v>135</v>
      </c>
      <c r="F219" s="159" t="s">
        <v>186</v>
      </c>
      <c r="I219" s="151"/>
      <c r="J219" s="160">
        <f>BK219</f>
        <v>0</v>
      </c>
      <c r="L219" s="148"/>
      <c r="M219" s="153"/>
      <c r="N219" s="154"/>
      <c r="O219" s="154"/>
      <c r="P219" s="155">
        <f>SUM(P220:P247)</f>
        <v>0</v>
      </c>
      <c r="Q219" s="154"/>
      <c r="R219" s="155">
        <f>SUM(R220:R247)</f>
        <v>44.415177049999997</v>
      </c>
      <c r="S219" s="154"/>
      <c r="T219" s="156">
        <f>SUM(T220:T247)</f>
        <v>0</v>
      </c>
      <c r="AR219" s="149" t="s">
        <v>21</v>
      </c>
      <c r="AT219" s="157" t="s">
        <v>78</v>
      </c>
      <c r="AU219" s="157" t="s">
        <v>21</v>
      </c>
      <c r="AY219" s="149" t="s">
        <v>129</v>
      </c>
      <c r="BK219" s="158">
        <f>SUM(BK220:BK247)</f>
        <v>0</v>
      </c>
    </row>
    <row r="220" spans="1:65" s="2" customFormat="1" ht="21.75" customHeight="1">
      <c r="A220" s="32"/>
      <c r="B220" s="161"/>
      <c r="C220" s="162" t="s">
        <v>260</v>
      </c>
      <c r="D220" s="162" t="s">
        <v>131</v>
      </c>
      <c r="E220" s="163" t="s">
        <v>188</v>
      </c>
      <c r="F220" s="164" t="s">
        <v>189</v>
      </c>
      <c r="G220" s="165" t="s">
        <v>134</v>
      </c>
      <c r="H220" s="166">
        <v>23.3</v>
      </c>
      <c r="I220" s="167"/>
      <c r="J220" s="168">
        <f>ROUND(I220*H220,2)</f>
        <v>0</v>
      </c>
      <c r="K220" s="169"/>
      <c r="L220" s="33"/>
      <c r="M220" s="170" t="s">
        <v>1</v>
      </c>
      <c r="N220" s="171" t="s">
        <v>44</v>
      </c>
      <c r="O220" s="58"/>
      <c r="P220" s="172">
        <f>O220*H220</f>
        <v>0</v>
      </c>
      <c r="Q220" s="172">
        <v>1.8907700000000001</v>
      </c>
      <c r="R220" s="172">
        <f>Q220*H220</f>
        <v>44.054940999999999</v>
      </c>
      <c r="S220" s="172">
        <v>0</v>
      </c>
      <c r="T220" s="173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4" t="s">
        <v>135</v>
      </c>
      <c r="AT220" s="174" t="s">
        <v>131</v>
      </c>
      <c r="AU220" s="174" t="s">
        <v>88</v>
      </c>
      <c r="AY220" s="17" t="s">
        <v>129</v>
      </c>
      <c r="BE220" s="175">
        <f>IF(N220="základní",J220,0)</f>
        <v>0</v>
      </c>
      <c r="BF220" s="175">
        <f>IF(N220="snížená",J220,0)</f>
        <v>0</v>
      </c>
      <c r="BG220" s="175">
        <f>IF(N220="zákl. přenesená",J220,0)</f>
        <v>0</v>
      </c>
      <c r="BH220" s="175">
        <f>IF(N220="sníž. přenesená",J220,0)</f>
        <v>0</v>
      </c>
      <c r="BI220" s="175">
        <f>IF(N220="nulová",J220,0)</f>
        <v>0</v>
      </c>
      <c r="BJ220" s="17" t="s">
        <v>21</v>
      </c>
      <c r="BK220" s="175">
        <f>ROUND(I220*H220,2)</f>
        <v>0</v>
      </c>
      <c r="BL220" s="17" t="s">
        <v>135</v>
      </c>
      <c r="BM220" s="174" t="s">
        <v>501</v>
      </c>
    </row>
    <row r="221" spans="1:65" s="13" customFormat="1">
      <c r="B221" s="176"/>
      <c r="D221" s="177" t="s">
        <v>137</v>
      </c>
      <c r="E221" s="178" t="s">
        <v>1</v>
      </c>
      <c r="F221" s="179" t="s">
        <v>502</v>
      </c>
      <c r="H221" s="180">
        <v>1.2</v>
      </c>
      <c r="I221" s="181"/>
      <c r="L221" s="176"/>
      <c r="M221" s="182"/>
      <c r="N221" s="183"/>
      <c r="O221" s="183"/>
      <c r="P221" s="183"/>
      <c r="Q221" s="183"/>
      <c r="R221" s="183"/>
      <c r="S221" s="183"/>
      <c r="T221" s="184"/>
      <c r="AT221" s="178" t="s">
        <v>137</v>
      </c>
      <c r="AU221" s="178" t="s">
        <v>88</v>
      </c>
      <c r="AV221" s="13" t="s">
        <v>88</v>
      </c>
      <c r="AW221" s="13" t="s">
        <v>35</v>
      </c>
      <c r="AX221" s="13" t="s">
        <v>79</v>
      </c>
      <c r="AY221" s="178" t="s">
        <v>129</v>
      </c>
    </row>
    <row r="222" spans="1:65" s="13" customFormat="1">
      <c r="B222" s="176"/>
      <c r="D222" s="177" t="s">
        <v>137</v>
      </c>
      <c r="E222" s="178" t="s">
        <v>1</v>
      </c>
      <c r="F222" s="179" t="s">
        <v>503</v>
      </c>
      <c r="H222" s="180">
        <v>15.7</v>
      </c>
      <c r="I222" s="181"/>
      <c r="L222" s="176"/>
      <c r="M222" s="182"/>
      <c r="N222" s="183"/>
      <c r="O222" s="183"/>
      <c r="P222" s="183"/>
      <c r="Q222" s="183"/>
      <c r="R222" s="183"/>
      <c r="S222" s="183"/>
      <c r="T222" s="184"/>
      <c r="AT222" s="178" t="s">
        <v>137</v>
      </c>
      <c r="AU222" s="178" t="s">
        <v>88</v>
      </c>
      <c r="AV222" s="13" t="s">
        <v>88</v>
      </c>
      <c r="AW222" s="13" t="s">
        <v>35</v>
      </c>
      <c r="AX222" s="13" t="s">
        <v>79</v>
      </c>
      <c r="AY222" s="178" t="s">
        <v>129</v>
      </c>
    </row>
    <row r="223" spans="1:65" s="13" customFormat="1">
      <c r="B223" s="176"/>
      <c r="D223" s="177" t="s">
        <v>137</v>
      </c>
      <c r="E223" s="178" t="s">
        <v>1</v>
      </c>
      <c r="F223" s="179" t="s">
        <v>504</v>
      </c>
      <c r="H223" s="180">
        <v>6.4</v>
      </c>
      <c r="I223" s="181"/>
      <c r="L223" s="176"/>
      <c r="M223" s="182"/>
      <c r="N223" s="183"/>
      <c r="O223" s="183"/>
      <c r="P223" s="183"/>
      <c r="Q223" s="183"/>
      <c r="R223" s="183"/>
      <c r="S223" s="183"/>
      <c r="T223" s="184"/>
      <c r="AT223" s="178" t="s">
        <v>137</v>
      </c>
      <c r="AU223" s="178" t="s">
        <v>88</v>
      </c>
      <c r="AV223" s="13" t="s">
        <v>88</v>
      </c>
      <c r="AW223" s="13" t="s">
        <v>35</v>
      </c>
      <c r="AX223" s="13" t="s">
        <v>79</v>
      </c>
      <c r="AY223" s="178" t="s">
        <v>129</v>
      </c>
    </row>
    <row r="224" spans="1:65" s="14" customFormat="1">
      <c r="B224" s="185"/>
      <c r="D224" s="177" t="s">
        <v>137</v>
      </c>
      <c r="E224" s="186" t="s">
        <v>1</v>
      </c>
      <c r="F224" s="187" t="s">
        <v>139</v>
      </c>
      <c r="H224" s="188">
        <v>23.3</v>
      </c>
      <c r="I224" s="189"/>
      <c r="L224" s="185"/>
      <c r="M224" s="190"/>
      <c r="N224" s="191"/>
      <c r="O224" s="191"/>
      <c r="P224" s="191"/>
      <c r="Q224" s="191"/>
      <c r="R224" s="191"/>
      <c r="S224" s="191"/>
      <c r="T224" s="192"/>
      <c r="AT224" s="186" t="s">
        <v>137</v>
      </c>
      <c r="AU224" s="186" t="s">
        <v>88</v>
      </c>
      <c r="AV224" s="14" t="s">
        <v>135</v>
      </c>
      <c r="AW224" s="14" t="s">
        <v>35</v>
      </c>
      <c r="AX224" s="14" t="s">
        <v>21</v>
      </c>
      <c r="AY224" s="186" t="s">
        <v>129</v>
      </c>
    </row>
    <row r="225" spans="1:65" s="2" customFormat="1" ht="16.5" customHeight="1">
      <c r="A225" s="32"/>
      <c r="B225" s="161"/>
      <c r="C225" s="162" t="s">
        <v>265</v>
      </c>
      <c r="D225" s="162" t="s">
        <v>131</v>
      </c>
      <c r="E225" s="163" t="s">
        <v>407</v>
      </c>
      <c r="F225" s="164" t="s">
        <v>408</v>
      </c>
      <c r="G225" s="165" t="s">
        <v>134</v>
      </c>
      <c r="H225" s="166">
        <v>19.547999999999998</v>
      </c>
      <c r="I225" s="167"/>
      <c r="J225" s="168">
        <f>ROUND(I225*H225,2)</f>
        <v>0</v>
      </c>
      <c r="K225" s="169"/>
      <c r="L225" s="33"/>
      <c r="M225" s="170" t="s">
        <v>1</v>
      </c>
      <c r="N225" s="171" t="s">
        <v>44</v>
      </c>
      <c r="O225" s="58"/>
      <c r="P225" s="172">
        <f>O225*H225</f>
        <v>0</v>
      </c>
      <c r="Q225" s="172">
        <v>0</v>
      </c>
      <c r="R225" s="172">
        <f>Q225*H225</f>
        <v>0</v>
      </c>
      <c r="S225" s="172">
        <v>0</v>
      </c>
      <c r="T225" s="173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4" t="s">
        <v>135</v>
      </c>
      <c r="AT225" s="174" t="s">
        <v>131</v>
      </c>
      <c r="AU225" s="174" t="s">
        <v>88</v>
      </c>
      <c r="AY225" s="17" t="s">
        <v>129</v>
      </c>
      <c r="BE225" s="175">
        <f>IF(N225="základní",J225,0)</f>
        <v>0</v>
      </c>
      <c r="BF225" s="175">
        <f>IF(N225="snížená",J225,0)</f>
        <v>0</v>
      </c>
      <c r="BG225" s="175">
        <f>IF(N225="zákl. přenesená",J225,0)</f>
        <v>0</v>
      </c>
      <c r="BH225" s="175">
        <f>IF(N225="sníž. přenesená",J225,0)</f>
        <v>0</v>
      </c>
      <c r="BI225" s="175">
        <f>IF(N225="nulová",J225,0)</f>
        <v>0</v>
      </c>
      <c r="BJ225" s="17" t="s">
        <v>21</v>
      </c>
      <c r="BK225" s="175">
        <f>ROUND(I225*H225,2)</f>
        <v>0</v>
      </c>
      <c r="BL225" s="17" t="s">
        <v>135</v>
      </c>
      <c r="BM225" s="174" t="s">
        <v>505</v>
      </c>
    </row>
    <row r="226" spans="1:65" s="13" customFormat="1">
      <c r="B226" s="176"/>
      <c r="D226" s="177" t="s">
        <v>137</v>
      </c>
      <c r="E226" s="178" t="s">
        <v>1</v>
      </c>
      <c r="F226" s="179" t="s">
        <v>506</v>
      </c>
      <c r="H226" s="180">
        <v>9.9700000000000006</v>
      </c>
      <c r="I226" s="181"/>
      <c r="L226" s="176"/>
      <c r="M226" s="182"/>
      <c r="N226" s="183"/>
      <c r="O226" s="183"/>
      <c r="P226" s="183"/>
      <c r="Q226" s="183"/>
      <c r="R226" s="183"/>
      <c r="S226" s="183"/>
      <c r="T226" s="184"/>
      <c r="AT226" s="178" t="s">
        <v>137</v>
      </c>
      <c r="AU226" s="178" t="s">
        <v>88</v>
      </c>
      <c r="AV226" s="13" t="s">
        <v>88</v>
      </c>
      <c r="AW226" s="13" t="s">
        <v>35</v>
      </c>
      <c r="AX226" s="13" t="s">
        <v>79</v>
      </c>
      <c r="AY226" s="178" t="s">
        <v>129</v>
      </c>
    </row>
    <row r="227" spans="1:65" s="13" customFormat="1">
      <c r="B227" s="176"/>
      <c r="D227" s="177" t="s">
        <v>137</v>
      </c>
      <c r="E227" s="178" t="s">
        <v>1</v>
      </c>
      <c r="F227" s="179" t="s">
        <v>507</v>
      </c>
      <c r="H227" s="180">
        <v>3.75</v>
      </c>
      <c r="I227" s="181"/>
      <c r="L227" s="176"/>
      <c r="M227" s="182"/>
      <c r="N227" s="183"/>
      <c r="O227" s="183"/>
      <c r="P227" s="183"/>
      <c r="Q227" s="183"/>
      <c r="R227" s="183"/>
      <c r="S227" s="183"/>
      <c r="T227" s="184"/>
      <c r="AT227" s="178" t="s">
        <v>137</v>
      </c>
      <c r="AU227" s="178" t="s">
        <v>88</v>
      </c>
      <c r="AV227" s="13" t="s">
        <v>88</v>
      </c>
      <c r="AW227" s="13" t="s">
        <v>35</v>
      </c>
      <c r="AX227" s="13" t="s">
        <v>79</v>
      </c>
      <c r="AY227" s="178" t="s">
        <v>129</v>
      </c>
    </row>
    <row r="228" spans="1:65" s="13" customFormat="1">
      <c r="B228" s="176"/>
      <c r="D228" s="177" t="s">
        <v>137</v>
      </c>
      <c r="E228" s="178" t="s">
        <v>1</v>
      </c>
      <c r="F228" s="179" t="s">
        <v>508</v>
      </c>
      <c r="H228" s="180">
        <v>1.909</v>
      </c>
      <c r="I228" s="181"/>
      <c r="L228" s="176"/>
      <c r="M228" s="182"/>
      <c r="N228" s="183"/>
      <c r="O228" s="183"/>
      <c r="P228" s="183"/>
      <c r="Q228" s="183"/>
      <c r="R228" s="183"/>
      <c r="S228" s="183"/>
      <c r="T228" s="184"/>
      <c r="AT228" s="178" t="s">
        <v>137</v>
      </c>
      <c r="AU228" s="178" t="s">
        <v>88</v>
      </c>
      <c r="AV228" s="13" t="s">
        <v>88</v>
      </c>
      <c r="AW228" s="13" t="s">
        <v>35</v>
      </c>
      <c r="AX228" s="13" t="s">
        <v>79</v>
      </c>
      <c r="AY228" s="178" t="s">
        <v>129</v>
      </c>
    </row>
    <row r="229" spans="1:65" s="13" customFormat="1">
      <c r="B229" s="176"/>
      <c r="D229" s="177" t="s">
        <v>137</v>
      </c>
      <c r="E229" s="178" t="s">
        <v>1</v>
      </c>
      <c r="F229" s="179" t="s">
        <v>509</v>
      </c>
      <c r="H229" s="180">
        <v>1.909</v>
      </c>
      <c r="I229" s="181"/>
      <c r="L229" s="176"/>
      <c r="M229" s="182"/>
      <c r="N229" s="183"/>
      <c r="O229" s="183"/>
      <c r="P229" s="183"/>
      <c r="Q229" s="183"/>
      <c r="R229" s="183"/>
      <c r="S229" s="183"/>
      <c r="T229" s="184"/>
      <c r="AT229" s="178" t="s">
        <v>137</v>
      </c>
      <c r="AU229" s="178" t="s">
        <v>88</v>
      </c>
      <c r="AV229" s="13" t="s">
        <v>88</v>
      </c>
      <c r="AW229" s="13" t="s">
        <v>35</v>
      </c>
      <c r="AX229" s="13" t="s">
        <v>79</v>
      </c>
      <c r="AY229" s="178" t="s">
        <v>129</v>
      </c>
    </row>
    <row r="230" spans="1:65" s="13" customFormat="1">
      <c r="B230" s="176"/>
      <c r="D230" s="177" t="s">
        <v>137</v>
      </c>
      <c r="E230" s="178" t="s">
        <v>1</v>
      </c>
      <c r="F230" s="179" t="s">
        <v>510</v>
      </c>
      <c r="H230" s="180">
        <v>1.61</v>
      </c>
      <c r="I230" s="181"/>
      <c r="L230" s="176"/>
      <c r="M230" s="182"/>
      <c r="N230" s="183"/>
      <c r="O230" s="183"/>
      <c r="P230" s="183"/>
      <c r="Q230" s="183"/>
      <c r="R230" s="183"/>
      <c r="S230" s="183"/>
      <c r="T230" s="184"/>
      <c r="AT230" s="178" t="s">
        <v>137</v>
      </c>
      <c r="AU230" s="178" t="s">
        <v>88</v>
      </c>
      <c r="AV230" s="13" t="s">
        <v>88</v>
      </c>
      <c r="AW230" s="13" t="s">
        <v>35</v>
      </c>
      <c r="AX230" s="13" t="s">
        <v>79</v>
      </c>
      <c r="AY230" s="178" t="s">
        <v>129</v>
      </c>
    </row>
    <row r="231" spans="1:65" s="13" customFormat="1">
      <c r="B231" s="176"/>
      <c r="D231" s="177" t="s">
        <v>137</v>
      </c>
      <c r="E231" s="178" t="s">
        <v>1</v>
      </c>
      <c r="F231" s="179" t="s">
        <v>511</v>
      </c>
      <c r="H231" s="180">
        <v>0.4</v>
      </c>
      <c r="I231" s="181"/>
      <c r="L231" s="176"/>
      <c r="M231" s="182"/>
      <c r="N231" s="183"/>
      <c r="O231" s="183"/>
      <c r="P231" s="183"/>
      <c r="Q231" s="183"/>
      <c r="R231" s="183"/>
      <c r="S231" s="183"/>
      <c r="T231" s="184"/>
      <c r="AT231" s="178" t="s">
        <v>137</v>
      </c>
      <c r="AU231" s="178" t="s">
        <v>88</v>
      </c>
      <c r="AV231" s="13" t="s">
        <v>88</v>
      </c>
      <c r="AW231" s="13" t="s">
        <v>35</v>
      </c>
      <c r="AX231" s="13" t="s">
        <v>79</v>
      </c>
      <c r="AY231" s="178" t="s">
        <v>129</v>
      </c>
    </row>
    <row r="232" spans="1:65" s="14" customFormat="1">
      <c r="B232" s="185"/>
      <c r="D232" s="177" t="s">
        <v>137</v>
      </c>
      <c r="E232" s="186" t="s">
        <v>1</v>
      </c>
      <c r="F232" s="187" t="s">
        <v>139</v>
      </c>
      <c r="H232" s="188">
        <v>19.547999999999998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137</v>
      </c>
      <c r="AU232" s="186" t="s">
        <v>88</v>
      </c>
      <c r="AV232" s="14" t="s">
        <v>135</v>
      </c>
      <c r="AW232" s="14" t="s">
        <v>35</v>
      </c>
      <c r="AX232" s="14" t="s">
        <v>21</v>
      </c>
      <c r="AY232" s="186" t="s">
        <v>129</v>
      </c>
    </row>
    <row r="233" spans="1:65" s="2" customFormat="1" ht="16.5" customHeight="1">
      <c r="A233" s="32"/>
      <c r="B233" s="161"/>
      <c r="C233" s="162" t="s">
        <v>270</v>
      </c>
      <c r="D233" s="162" t="s">
        <v>131</v>
      </c>
      <c r="E233" s="163" t="s">
        <v>512</v>
      </c>
      <c r="F233" s="164" t="s">
        <v>513</v>
      </c>
      <c r="G233" s="165" t="s">
        <v>134</v>
      </c>
      <c r="H233" s="166">
        <v>10.856</v>
      </c>
      <c r="I233" s="167"/>
      <c r="J233" s="168">
        <f>ROUND(I233*H233,2)</f>
        <v>0</v>
      </c>
      <c r="K233" s="169"/>
      <c r="L233" s="33"/>
      <c r="M233" s="170" t="s">
        <v>1</v>
      </c>
      <c r="N233" s="171" t="s">
        <v>44</v>
      </c>
      <c r="O233" s="58"/>
      <c r="P233" s="172">
        <f>O233*H233</f>
        <v>0</v>
      </c>
      <c r="Q233" s="172">
        <v>0</v>
      </c>
      <c r="R233" s="172">
        <f>Q233*H233</f>
        <v>0</v>
      </c>
      <c r="S233" s="172">
        <v>0</v>
      </c>
      <c r="T233" s="173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4" t="s">
        <v>135</v>
      </c>
      <c r="AT233" s="174" t="s">
        <v>131</v>
      </c>
      <c r="AU233" s="174" t="s">
        <v>88</v>
      </c>
      <c r="AY233" s="17" t="s">
        <v>129</v>
      </c>
      <c r="BE233" s="175">
        <f>IF(N233="základní",J233,0)</f>
        <v>0</v>
      </c>
      <c r="BF233" s="175">
        <f>IF(N233="snížená",J233,0)</f>
        <v>0</v>
      </c>
      <c r="BG233" s="175">
        <f>IF(N233="zákl. přenesená",J233,0)</f>
        <v>0</v>
      </c>
      <c r="BH233" s="175">
        <f>IF(N233="sníž. přenesená",J233,0)</f>
        <v>0</v>
      </c>
      <c r="BI233" s="175">
        <f>IF(N233="nulová",J233,0)</f>
        <v>0</v>
      </c>
      <c r="BJ233" s="17" t="s">
        <v>21</v>
      </c>
      <c r="BK233" s="175">
        <f>ROUND(I233*H233,2)</f>
        <v>0</v>
      </c>
      <c r="BL233" s="17" t="s">
        <v>135</v>
      </c>
      <c r="BM233" s="174" t="s">
        <v>514</v>
      </c>
    </row>
    <row r="234" spans="1:65" s="13" customFormat="1">
      <c r="B234" s="176"/>
      <c r="D234" s="177" t="s">
        <v>137</v>
      </c>
      <c r="E234" s="178" t="s">
        <v>1</v>
      </c>
      <c r="F234" s="179" t="s">
        <v>515</v>
      </c>
      <c r="H234" s="180">
        <v>3.8180000000000001</v>
      </c>
      <c r="I234" s="181"/>
      <c r="L234" s="176"/>
      <c r="M234" s="182"/>
      <c r="N234" s="183"/>
      <c r="O234" s="183"/>
      <c r="P234" s="183"/>
      <c r="Q234" s="183"/>
      <c r="R234" s="183"/>
      <c r="S234" s="183"/>
      <c r="T234" s="184"/>
      <c r="AT234" s="178" t="s">
        <v>137</v>
      </c>
      <c r="AU234" s="178" t="s">
        <v>88</v>
      </c>
      <c r="AV234" s="13" t="s">
        <v>88</v>
      </c>
      <c r="AW234" s="13" t="s">
        <v>35</v>
      </c>
      <c r="AX234" s="13" t="s">
        <v>79</v>
      </c>
      <c r="AY234" s="178" t="s">
        <v>129</v>
      </c>
    </row>
    <row r="235" spans="1:65" s="13" customFormat="1">
      <c r="B235" s="176"/>
      <c r="D235" s="177" t="s">
        <v>137</v>
      </c>
      <c r="E235" s="178" t="s">
        <v>1</v>
      </c>
      <c r="F235" s="179" t="s">
        <v>516</v>
      </c>
      <c r="H235" s="180">
        <v>3.8180000000000001</v>
      </c>
      <c r="I235" s="181"/>
      <c r="L235" s="176"/>
      <c r="M235" s="182"/>
      <c r="N235" s="183"/>
      <c r="O235" s="183"/>
      <c r="P235" s="183"/>
      <c r="Q235" s="183"/>
      <c r="R235" s="183"/>
      <c r="S235" s="183"/>
      <c r="T235" s="184"/>
      <c r="AT235" s="178" t="s">
        <v>137</v>
      </c>
      <c r="AU235" s="178" t="s">
        <v>88</v>
      </c>
      <c r="AV235" s="13" t="s">
        <v>88</v>
      </c>
      <c r="AW235" s="13" t="s">
        <v>35</v>
      </c>
      <c r="AX235" s="13" t="s">
        <v>79</v>
      </c>
      <c r="AY235" s="178" t="s">
        <v>129</v>
      </c>
    </row>
    <row r="236" spans="1:65" s="13" customFormat="1">
      <c r="B236" s="176"/>
      <c r="D236" s="177" t="s">
        <v>137</v>
      </c>
      <c r="E236" s="178" t="s">
        <v>1</v>
      </c>
      <c r="F236" s="179" t="s">
        <v>517</v>
      </c>
      <c r="H236" s="180">
        <v>3.22</v>
      </c>
      <c r="I236" s="181"/>
      <c r="L236" s="176"/>
      <c r="M236" s="182"/>
      <c r="N236" s="183"/>
      <c r="O236" s="183"/>
      <c r="P236" s="183"/>
      <c r="Q236" s="183"/>
      <c r="R236" s="183"/>
      <c r="S236" s="183"/>
      <c r="T236" s="184"/>
      <c r="AT236" s="178" t="s">
        <v>137</v>
      </c>
      <c r="AU236" s="178" t="s">
        <v>88</v>
      </c>
      <c r="AV236" s="13" t="s">
        <v>88</v>
      </c>
      <c r="AW236" s="13" t="s">
        <v>35</v>
      </c>
      <c r="AX236" s="13" t="s">
        <v>79</v>
      </c>
      <c r="AY236" s="178" t="s">
        <v>129</v>
      </c>
    </row>
    <row r="237" spans="1:65" s="14" customFormat="1">
      <c r="B237" s="185"/>
      <c r="D237" s="177" t="s">
        <v>137</v>
      </c>
      <c r="E237" s="186" t="s">
        <v>1</v>
      </c>
      <c r="F237" s="187" t="s">
        <v>139</v>
      </c>
      <c r="H237" s="188">
        <v>10.856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137</v>
      </c>
      <c r="AU237" s="186" t="s">
        <v>88</v>
      </c>
      <c r="AV237" s="14" t="s">
        <v>135</v>
      </c>
      <c r="AW237" s="14" t="s">
        <v>35</v>
      </c>
      <c r="AX237" s="14" t="s">
        <v>21</v>
      </c>
      <c r="AY237" s="186" t="s">
        <v>129</v>
      </c>
    </row>
    <row r="238" spans="1:65" s="2" customFormat="1" ht="21.75" customHeight="1">
      <c r="A238" s="32"/>
      <c r="B238" s="161"/>
      <c r="C238" s="162" t="s">
        <v>275</v>
      </c>
      <c r="D238" s="162" t="s">
        <v>131</v>
      </c>
      <c r="E238" s="163" t="s">
        <v>518</v>
      </c>
      <c r="F238" s="164" t="s">
        <v>519</v>
      </c>
      <c r="G238" s="165" t="s">
        <v>399</v>
      </c>
      <c r="H238" s="166">
        <v>11.72</v>
      </c>
      <c r="I238" s="167"/>
      <c r="J238" s="168">
        <f>ROUND(I238*H238,2)</f>
        <v>0</v>
      </c>
      <c r="K238" s="169"/>
      <c r="L238" s="33"/>
      <c r="M238" s="170" t="s">
        <v>1</v>
      </c>
      <c r="N238" s="171" t="s">
        <v>44</v>
      </c>
      <c r="O238" s="58"/>
      <c r="P238" s="172">
        <f>O238*H238</f>
        <v>0</v>
      </c>
      <c r="Q238" s="172">
        <v>6.3200000000000001E-3</v>
      </c>
      <c r="R238" s="172">
        <f>Q238*H238</f>
        <v>7.4070400000000008E-2</v>
      </c>
      <c r="S238" s="172">
        <v>0</v>
      </c>
      <c r="T238" s="173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4" t="s">
        <v>135</v>
      </c>
      <c r="AT238" s="174" t="s">
        <v>131</v>
      </c>
      <c r="AU238" s="174" t="s">
        <v>88</v>
      </c>
      <c r="AY238" s="17" t="s">
        <v>129</v>
      </c>
      <c r="BE238" s="175">
        <f>IF(N238="základní",J238,0)</f>
        <v>0</v>
      </c>
      <c r="BF238" s="175">
        <f>IF(N238="snížená",J238,0)</f>
        <v>0</v>
      </c>
      <c r="BG238" s="175">
        <f>IF(N238="zákl. přenesená",J238,0)</f>
        <v>0</v>
      </c>
      <c r="BH238" s="175">
        <f>IF(N238="sníž. přenesená",J238,0)</f>
        <v>0</v>
      </c>
      <c r="BI238" s="175">
        <f>IF(N238="nulová",J238,0)</f>
        <v>0</v>
      </c>
      <c r="BJ238" s="17" t="s">
        <v>21</v>
      </c>
      <c r="BK238" s="175">
        <f>ROUND(I238*H238,2)</f>
        <v>0</v>
      </c>
      <c r="BL238" s="17" t="s">
        <v>135</v>
      </c>
      <c r="BM238" s="174" t="s">
        <v>520</v>
      </c>
    </row>
    <row r="239" spans="1:65" s="13" customFormat="1">
      <c r="B239" s="176"/>
      <c r="D239" s="177" t="s">
        <v>137</v>
      </c>
      <c r="E239" s="178" t="s">
        <v>1</v>
      </c>
      <c r="F239" s="179" t="s">
        <v>521</v>
      </c>
      <c r="H239" s="180">
        <v>4.24</v>
      </c>
      <c r="I239" s="181"/>
      <c r="L239" s="176"/>
      <c r="M239" s="182"/>
      <c r="N239" s="183"/>
      <c r="O239" s="183"/>
      <c r="P239" s="183"/>
      <c r="Q239" s="183"/>
      <c r="R239" s="183"/>
      <c r="S239" s="183"/>
      <c r="T239" s="184"/>
      <c r="AT239" s="178" t="s">
        <v>137</v>
      </c>
      <c r="AU239" s="178" t="s">
        <v>88</v>
      </c>
      <c r="AV239" s="13" t="s">
        <v>88</v>
      </c>
      <c r="AW239" s="13" t="s">
        <v>35</v>
      </c>
      <c r="AX239" s="13" t="s">
        <v>79</v>
      </c>
      <c r="AY239" s="178" t="s">
        <v>129</v>
      </c>
    </row>
    <row r="240" spans="1:65" s="13" customFormat="1">
      <c r="B240" s="176"/>
      <c r="D240" s="177" t="s">
        <v>137</v>
      </c>
      <c r="E240" s="178" t="s">
        <v>1</v>
      </c>
      <c r="F240" s="179" t="s">
        <v>522</v>
      </c>
      <c r="H240" s="180">
        <v>4.24</v>
      </c>
      <c r="I240" s="181"/>
      <c r="L240" s="176"/>
      <c r="M240" s="182"/>
      <c r="N240" s="183"/>
      <c r="O240" s="183"/>
      <c r="P240" s="183"/>
      <c r="Q240" s="183"/>
      <c r="R240" s="183"/>
      <c r="S240" s="183"/>
      <c r="T240" s="184"/>
      <c r="AT240" s="178" t="s">
        <v>137</v>
      </c>
      <c r="AU240" s="178" t="s">
        <v>88</v>
      </c>
      <c r="AV240" s="13" t="s">
        <v>88</v>
      </c>
      <c r="AW240" s="13" t="s">
        <v>35</v>
      </c>
      <c r="AX240" s="13" t="s">
        <v>79</v>
      </c>
      <c r="AY240" s="178" t="s">
        <v>129</v>
      </c>
    </row>
    <row r="241" spans="1:65" s="13" customFormat="1">
      <c r="B241" s="176"/>
      <c r="D241" s="177" t="s">
        <v>137</v>
      </c>
      <c r="E241" s="178" t="s">
        <v>1</v>
      </c>
      <c r="F241" s="179" t="s">
        <v>523</v>
      </c>
      <c r="H241" s="180">
        <v>3.24</v>
      </c>
      <c r="I241" s="181"/>
      <c r="L241" s="176"/>
      <c r="M241" s="182"/>
      <c r="N241" s="183"/>
      <c r="O241" s="183"/>
      <c r="P241" s="183"/>
      <c r="Q241" s="183"/>
      <c r="R241" s="183"/>
      <c r="S241" s="183"/>
      <c r="T241" s="184"/>
      <c r="AT241" s="178" t="s">
        <v>137</v>
      </c>
      <c r="AU241" s="178" t="s">
        <v>88</v>
      </c>
      <c r="AV241" s="13" t="s">
        <v>88</v>
      </c>
      <c r="AW241" s="13" t="s">
        <v>35</v>
      </c>
      <c r="AX241" s="13" t="s">
        <v>79</v>
      </c>
      <c r="AY241" s="178" t="s">
        <v>129</v>
      </c>
    </row>
    <row r="242" spans="1:65" s="14" customFormat="1">
      <c r="B242" s="185"/>
      <c r="D242" s="177" t="s">
        <v>137</v>
      </c>
      <c r="E242" s="186" t="s">
        <v>1</v>
      </c>
      <c r="F242" s="187" t="s">
        <v>139</v>
      </c>
      <c r="H242" s="188">
        <v>11.72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137</v>
      </c>
      <c r="AU242" s="186" t="s">
        <v>88</v>
      </c>
      <c r="AV242" s="14" t="s">
        <v>135</v>
      </c>
      <c r="AW242" s="14" t="s">
        <v>35</v>
      </c>
      <c r="AX242" s="14" t="s">
        <v>21</v>
      </c>
      <c r="AY242" s="186" t="s">
        <v>129</v>
      </c>
    </row>
    <row r="243" spans="1:65" s="2" customFormat="1" ht="16.5" customHeight="1">
      <c r="A243" s="32"/>
      <c r="B243" s="161"/>
      <c r="C243" s="162" t="s">
        <v>280</v>
      </c>
      <c r="D243" s="162" t="s">
        <v>131</v>
      </c>
      <c r="E243" s="163" t="s">
        <v>524</v>
      </c>
      <c r="F243" s="164" t="s">
        <v>525</v>
      </c>
      <c r="G243" s="165" t="s">
        <v>156</v>
      </c>
      <c r="H243" s="166">
        <v>0.28499999999999998</v>
      </c>
      <c r="I243" s="167"/>
      <c r="J243" s="168">
        <f>ROUND(I243*H243,2)</f>
        <v>0</v>
      </c>
      <c r="K243" s="169"/>
      <c r="L243" s="33"/>
      <c r="M243" s="170" t="s">
        <v>1</v>
      </c>
      <c r="N243" s="171" t="s">
        <v>44</v>
      </c>
      <c r="O243" s="58"/>
      <c r="P243" s="172">
        <f>O243*H243</f>
        <v>0</v>
      </c>
      <c r="Q243" s="172">
        <v>1.0040899999999999</v>
      </c>
      <c r="R243" s="172">
        <f>Q243*H243</f>
        <v>0.28616564999999994</v>
      </c>
      <c r="S243" s="172">
        <v>0</v>
      </c>
      <c r="T243" s="173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4" t="s">
        <v>135</v>
      </c>
      <c r="AT243" s="174" t="s">
        <v>131</v>
      </c>
      <c r="AU243" s="174" t="s">
        <v>88</v>
      </c>
      <c r="AY243" s="17" t="s">
        <v>129</v>
      </c>
      <c r="BE243" s="175">
        <f>IF(N243="základní",J243,0)</f>
        <v>0</v>
      </c>
      <c r="BF243" s="175">
        <f>IF(N243="snížená",J243,0)</f>
        <v>0</v>
      </c>
      <c r="BG243" s="175">
        <f>IF(N243="zákl. přenesená",J243,0)</f>
        <v>0</v>
      </c>
      <c r="BH243" s="175">
        <f>IF(N243="sníž. přenesená",J243,0)</f>
        <v>0</v>
      </c>
      <c r="BI243" s="175">
        <f>IF(N243="nulová",J243,0)</f>
        <v>0</v>
      </c>
      <c r="BJ243" s="17" t="s">
        <v>21</v>
      </c>
      <c r="BK243" s="175">
        <f>ROUND(I243*H243,2)</f>
        <v>0</v>
      </c>
      <c r="BL243" s="17" t="s">
        <v>135</v>
      </c>
      <c r="BM243" s="174" t="s">
        <v>526</v>
      </c>
    </row>
    <row r="244" spans="1:65" s="13" customFormat="1">
      <c r="B244" s="176"/>
      <c r="D244" s="177" t="s">
        <v>137</v>
      </c>
      <c r="E244" s="178" t="s">
        <v>1</v>
      </c>
      <c r="F244" s="179" t="s">
        <v>527</v>
      </c>
      <c r="H244" s="180">
        <v>0.1</v>
      </c>
      <c r="I244" s="181"/>
      <c r="L244" s="176"/>
      <c r="M244" s="182"/>
      <c r="N244" s="183"/>
      <c r="O244" s="183"/>
      <c r="P244" s="183"/>
      <c r="Q244" s="183"/>
      <c r="R244" s="183"/>
      <c r="S244" s="183"/>
      <c r="T244" s="184"/>
      <c r="AT244" s="178" t="s">
        <v>137</v>
      </c>
      <c r="AU244" s="178" t="s">
        <v>88</v>
      </c>
      <c r="AV244" s="13" t="s">
        <v>88</v>
      </c>
      <c r="AW244" s="13" t="s">
        <v>35</v>
      </c>
      <c r="AX244" s="13" t="s">
        <v>79</v>
      </c>
      <c r="AY244" s="178" t="s">
        <v>129</v>
      </c>
    </row>
    <row r="245" spans="1:65" s="13" customFormat="1">
      <c r="B245" s="176"/>
      <c r="D245" s="177" t="s">
        <v>137</v>
      </c>
      <c r="E245" s="178" t="s">
        <v>1</v>
      </c>
      <c r="F245" s="179" t="s">
        <v>528</v>
      </c>
      <c r="H245" s="180">
        <v>0.1</v>
      </c>
      <c r="I245" s="181"/>
      <c r="L245" s="176"/>
      <c r="M245" s="182"/>
      <c r="N245" s="183"/>
      <c r="O245" s="183"/>
      <c r="P245" s="183"/>
      <c r="Q245" s="183"/>
      <c r="R245" s="183"/>
      <c r="S245" s="183"/>
      <c r="T245" s="184"/>
      <c r="AT245" s="178" t="s">
        <v>137</v>
      </c>
      <c r="AU245" s="178" t="s">
        <v>88</v>
      </c>
      <c r="AV245" s="13" t="s">
        <v>88</v>
      </c>
      <c r="AW245" s="13" t="s">
        <v>35</v>
      </c>
      <c r="AX245" s="13" t="s">
        <v>79</v>
      </c>
      <c r="AY245" s="178" t="s">
        <v>129</v>
      </c>
    </row>
    <row r="246" spans="1:65" s="13" customFormat="1">
      <c r="B246" s="176"/>
      <c r="D246" s="177" t="s">
        <v>137</v>
      </c>
      <c r="E246" s="178" t="s">
        <v>1</v>
      </c>
      <c r="F246" s="179" t="s">
        <v>529</v>
      </c>
      <c r="H246" s="180">
        <v>8.5000000000000006E-2</v>
      </c>
      <c r="I246" s="181"/>
      <c r="L246" s="176"/>
      <c r="M246" s="182"/>
      <c r="N246" s="183"/>
      <c r="O246" s="183"/>
      <c r="P246" s="183"/>
      <c r="Q246" s="183"/>
      <c r="R246" s="183"/>
      <c r="S246" s="183"/>
      <c r="T246" s="184"/>
      <c r="AT246" s="178" t="s">
        <v>137</v>
      </c>
      <c r="AU246" s="178" t="s">
        <v>88</v>
      </c>
      <c r="AV246" s="13" t="s">
        <v>88</v>
      </c>
      <c r="AW246" s="13" t="s">
        <v>35</v>
      </c>
      <c r="AX246" s="13" t="s">
        <v>79</v>
      </c>
      <c r="AY246" s="178" t="s">
        <v>129</v>
      </c>
    </row>
    <row r="247" spans="1:65" s="14" customFormat="1">
      <c r="B247" s="185"/>
      <c r="D247" s="177" t="s">
        <v>137</v>
      </c>
      <c r="E247" s="186" t="s">
        <v>1</v>
      </c>
      <c r="F247" s="187" t="s">
        <v>139</v>
      </c>
      <c r="H247" s="188">
        <v>0.28499999999999998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6" t="s">
        <v>137</v>
      </c>
      <c r="AU247" s="186" t="s">
        <v>88</v>
      </c>
      <c r="AV247" s="14" t="s">
        <v>135</v>
      </c>
      <c r="AW247" s="14" t="s">
        <v>35</v>
      </c>
      <c r="AX247" s="14" t="s">
        <v>21</v>
      </c>
      <c r="AY247" s="186" t="s">
        <v>129</v>
      </c>
    </row>
    <row r="248" spans="1:65" s="12" customFormat="1" ht="22.75" customHeight="1">
      <c r="B248" s="148"/>
      <c r="D248" s="149" t="s">
        <v>78</v>
      </c>
      <c r="E248" s="159" t="s">
        <v>153</v>
      </c>
      <c r="F248" s="159" t="s">
        <v>530</v>
      </c>
      <c r="I248" s="151"/>
      <c r="J248" s="160">
        <f>BK248</f>
        <v>0</v>
      </c>
      <c r="L248" s="148"/>
      <c r="M248" s="153"/>
      <c r="N248" s="154"/>
      <c r="O248" s="154"/>
      <c r="P248" s="155">
        <f>SUM(P249:P257)</f>
        <v>0</v>
      </c>
      <c r="Q248" s="154"/>
      <c r="R248" s="155">
        <f>SUM(R249:R257)</f>
        <v>18.135899999999999</v>
      </c>
      <c r="S248" s="154"/>
      <c r="T248" s="156">
        <f>SUM(T249:T257)</f>
        <v>0</v>
      </c>
      <c r="AR248" s="149" t="s">
        <v>21</v>
      </c>
      <c r="AT248" s="157" t="s">
        <v>78</v>
      </c>
      <c r="AU248" s="157" t="s">
        <v>21</v>
      </c>
      <c r="AY248" s="149" t="s">
        <v>129</v>
      </c>
      <c r="BK248" s="158">
        <f>SUM(BK249:BK257)</f>
        <v>0</v>
      </c>
    </row>
    <row r="249" spans="1:65" s="2" customFormat="1" ht="21.75" customHeight="1">
      <c r="A249" s="32"/>
      <c r="B249" s="161"/>
      <c r="C249" s="162" t="s">
        <v>285</v>
      </c>
      <c r="D249" s="162" t="s">
        <v>131</v>
      </c>
      <c r="E249" s="163" t="s">
        <v>531</v>
      </c>
      <c r="F249" s="164" t="s">
        <v>532</v>
      </c>
      <c r="G249" s="165" t="s">
        <v>399</v>
      </c>
      <c r="H249" s="166">
        <v>313.5</v>
      </c>
      <c r="I249" s="167"/>
      <c r="J249" s="168">
        <f>ROUND(I249*H249,2)</f>
        <v>0</v>
      </c>
      <c r="K249" s="169"/>
      <c r="L249" s="33"/>
      <c r="M249" s="170" t="s">
        <v>1</v>
      </c>
      <c r="N249" s="171" t="s">
        <v>44</v>
      </c>
      <c r="O249" s="58"/>
      <c r="P249" s="172">
        <f>O249*H249</f>
        <v>0</v>
      </c>
      <c r="Q249" s="172">
        <v>3.6000000000000002E-4</v>
      </c>
      <c r="R249" s="172">
        <f>Q249*H249</f>
        <v>0.11286</v>
      </c>
      <c r="S249" s="172">
        <v>0</v>
      </c>
      <c r="T249" s="173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74" t="s">
        <v>135</v>
      </c>
      <c r="AT249" s="174" t="s">
        <v>131</v>
      </c>
      <c r="AU249" s="174" t="s">
        <v>88</v>
      </c>
      <c r="AY249" s="17" t="s">
        <v>129</v>
      </c>
      <c r="BE249" s="175">
        <f>IF(N249="základní",J249,0)</f>
        <v>0</v>
      </c>
      <c r="BF249" s="175">
        <f>IF(N249="snížená",J249,0)</f>
        <v>0</v>
      </c>
      <c r="BG249" s="175">
        <f>IF(N249="zákl. přenesená",J249,0)</f>
        <v>0</v>
      </c>
      <c r="BH249" s="175">
        <f>IF(N249="sníž. přenesená",J249,0)</f>
        <v>0</v>
      </c>
      <c r="BI249" s="175">
        <f>IF(N249="nulová",J249,0)</f>
        <v>0</v>
      </c>
      <c r="BJ249" s="17" t="s">
        <v>21</v>
      </c>
      <c r="BK249" s="175">
        <f>ROUND(I249*H249,2)</f>
        <v>0</v>
      </c>
      <c r="BL249" s="17" t="s">
        <v>135</v>
      </c>
      <c r="BM249" s="174" t="s">
        <v>533</v>
      </c>
    </row>
    <row r="250" spans="1:65" s="13" customFormat="1">
      <c r="B250" s="176"/>
      <c r="D250" s="177" t="s">
        <v>137</v>
      </c>
      <c r="E250" s="178" t="s">
        <v>1</v>
      </c>
      <c r="F250" s="179" t="s">
        <v>534</v>
      </c>
      <c r="H250" s="180">
        <v>313.5</v>
      </c>
      <c r="I250" s="181"/>
      <c r="L250" s="176"/>
      <c r="M250" s="182"/>
      <c r="N250" s="183"/>
      <c r="O250" s="183"/>
      <c r="P250" s="183"/>
      <c r="Q250" s="183"/>
      <c r="R250" s="183"/>
      <c r="S250" s="183"/>
      <c r="T250" s="184"/>
      <c r="AT250" s="178" t="s">
        <v>137</v>
      </c>
      <c r="AU250" s="178" t="s">
        <v>88</v>
      </c>
      <c r="AV250" s="13" t="s">
        <v>88</v>
      </c>
      <c r="AW250" s="13" t="s">
        <v>35</v>
      </c>
      <c r="AX250" s="13" t="s">
        <v>79</v>
      </c>
      <c r="AY250" s="178" t="s">
        <v>129</v>
      </c>
    </row>
    <row r="251" spans="1:65" s="14" customFormat="1">
      <c r="B251" s="185"/>
      <c r="D251" s="177" t="s">
        <v>137</v>
      </c>
      <c r="E251" s="186" t="s">
        <v>1</v>
      </c>
      <c r="F251" s="187" t="s">
        <v>139</v>
      </c>
      <c r="H251" s="188">
        <v>313.5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6" t="s">
        <v>137</v>
      </c>
      <c r="AU251" s="186" t="s">
        <v>88</v>
      </c>
      <c r="AV251" s="14" t="s">
        <v>135</v>
      </c>
      <c r="AW251" s="14" t="s">
        <v>35</v>
      </c>
      <c r="AX251" s="14" t="s">
        <v>21</v>
      </c>
      <c r="AY251" s="186" t="s">
        <v>129</v>
      </c>
    </row>
    <row r="252" spans="1:65" s="2" customFormat="1" ht="21.75" customHeight="1">
      <c r="A252" s="32"/>
      <c r="B252" s="161"/>
      <c r="C252" s="162" t="s">
        <v>290</v>
      </c>
      <c r="D252" s="162" t="s">
        <v>131</v>
      </c>
      <c r="E252" s="163" t="s">
        <v>535</v>
      </c>
      <c r="F252" s="164" t="s">
        <v>536</v>
      </c>
      <c r="G252" s="165" t="s">
        <v>179</v>
      </c>
      <c r="H252" s="166">
        <v>64</v>
      </c>
      <c r="I252" s="167"/>
      <c r="J252" s="168">
        <f>ROUND(I252*H252,2)</f>
        <v>0</v>
      </c>
      <c r="K252" s="169"/>
      <c r="L252" s="33"/>
      <c r="M252" s="170" t="s">
        <v>1</v>
      </c>
      <c r="N252" s="171" t="s">
        <v>44</v>
      </c>
      <c r="O252" s="58"/>
      <c r="P252" s="172">
        <f>O252*H252</f>
        <v>0</v>
      </c>
      <c r="Q252" s="172">
        <v>0.14760999999999999</v>
      </c>
      <c r="R252" s="172">
        <f>Q252*H252</f>
        <v>9.4470399999999994</v>
      </c>
      <c r="S252" s="172">
        <v>0</v>
      </c>
      <c r="T252" s="173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4" t="s">
        <v>135</v>
      </c>
      <c r="AT252" s="174" t="s">
        <v>131</v>
      </c>
      <c r="AU252" s="174" t="s">
        <v>88</v>
      </c>
      <c r="AY252" s="17" t="s">
        <v>129</v>
      </c>
      <c r="BE252" s="175">
        <f>IF(N252="základní",J252,0)</f>
        <v>0</v>
      </c>
      <c r="BF252" s="175">
        <f>IF(N252="snížená",J252,0)</f>
        <v>0</v>
      </c>
      <c r="BG252" s="175">
        <f>IF(N252="zákl. přenesená",J252,0)</f>
        <v>0</v>
      </c>
      <c r="BH252" s="175">
        <f>IF(N252="sníž. přenesená",J252,0)</f>
        <v>0</v>
      </c>
      <c r="BI252" s="175">
        <f>IF(N252="nulová",J252,0)</f>
        <v>0</v>
      </c>
      <c r="BJ252" s="17" t="s">
        <v>21</v>
      </c>
      <c r="BK252" s="175">
        <f>ROUND(I252*H252,2)</f>
        <v>0</v>
      </c>
      <c r="BL252" s="17" t="s">
        <v>135</v>
      </c>
      <c r="BM252" s="174" t="s">
        <v>537</v>
      </c>
    </row>
    <row r="253" spans="1:65" s="13" customFormat="1">
      <c r="B253" s="176"/>
      <c r="D253" s="177" t="s">
        <v>137</v>
      </c>
      <c r="E253" s="178" t="s">
        <v>1</v>
      </c>
      <c r="F253" s="179" t="s">
        <v>538</v>
      </c>
      <c r="H253" s="180">
        <v>64</v>
      </c>
      <c r="I253" s="181"/>
      <c r="L253" s="176"/>
      <c r="M253" s="182"/>
      <c r="N253" s="183"/>
      <c r="O253" s="183"/>
      <c r="P253" s="183"/>
      <c r="Q253" s="183"/>
      <c r="R253" s="183"/>
      <c r="S253" s="183"/>
      <c r="T253" s="184"/>
      <c r="AT253" s="178" t="s">
        <v>137</v>
      </c>
      <c r="AU253" s="178" t="s">
        <v>88</v>
      </c>
      <c r="AV253" s="13" t="s">
        <v>88</v>
      </c>
      <c r="AW253" s="13" t="s">
        <v>35</v>
      </c>
      <c r="AX253" s="13" t="s">
        <v>79</v>
      </c>
      <c r="AY253" s="178" t="s">
        <v>129</v>
      </c>
    </row>
    <row r="254" spans="1:65" s="14" customFormat="1">
      <c r="B254" s="185"/>
      <c r="D254" s="177" t="s">
        <v>137</v>
      </c>
      <c r="E254" s="186" t="s">
        <v>1</v>
      </c>
      <c r="F254" s="187" t="s">
        <v>139</v>
      </c>
      <c r="H254" s="188">
        <v>64</v>
      </c>
      <c r="I254" s="189"/>
      <c r="L254" s="185"/>
      <c r="M254" s="190"/>
      <c r="N254" s="191"/>
      <c r="O254" s="191"/>
      <c r="P254" s="191"/>
      <c r="Q254" s="191"/>
      <c r="R254" s="191"/>
      <c r="S254" s="191"/>
      <c r="T254" s="192"/>
      <c r="AT254" s="186" t="s">
        <v>137</v>
      </c>
      <c r="AU254" s="186" t="s">
        <v>88</v>
      </c>
      <c r="AV254" s="14" t="s">
        <v>135</v>
      </c>
      <c r="AW254" s="14" t="s">
        <v>35</v>
      </c>
      <c r="AX254" s="14" t="s">
        <v>21</v>
      </c>
      <c r="AY254" s="186" t="s">
        <v>129</v>
      </c>
    </row>
    <row r="255" spans="1:65" s="2" customFormat="1" ht="16.5" customHeight="1">
      <c r="A255" s="32"/>
      <c r="B255" s="161"/>
      <c r="C255" s="193" t="s">
        <v>295</v>
      </c>
      <c r="D255" s="193" t="s">
        <v>171</v>
      </c>
      <c r="E255" s="194" t="s">
        <v>539</v>
      </c>
      <c r="F255" s="195" t="s">
        <v>540</v>
      </c>
      <c r="G255" s="196" t="s">
        <v>179</v>
      </c>
      <c r="H255" s="197">
        <v>64</v>
      </c>
      <c r="I255" s="198"/>
      <c r="J255" s="199">
        <f>ROUND(I255*H255,2)</f>
        <v>0</v>
      </c>
      <c r="K255" s="200"/>
      <c r="L255" s="201"/>
      <c r="M255" s="202" t="s">
        <v>1</v>
      </c>
      <c r="N255" s="203" t="s">
        <v>44</v>
      </c>
      <c r="O255" s="58"/>
      <c r="P255" s="172">
        <f>O255*H255</f>
        <v>0</v>
      </c>
      <c r="Q255" s="172">
        <v>0.13400000000000001</v>
      </c>
      <c r="R255" s="172">
        <f>Q255*H255</f>
        <v>8.5760000000000005</v>
      </c>
      <c r="S255" s="172">
        <v>0</v>
      </c>
      <c r="T255" s="173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4" t="s">
        <v>170</v>
      </c>
      <c r="AT255" s="174" t="s">
        <v>171</v>
      </c>
      <c r="AU255" s="174" t="s">
        <v>88</v>
      </c>
      <c r="AY255" s="17" t="s">
        <v>129</v>
      </c>
      <c r="BE255" s="175">
        <f>IF(N255="základní",J255,0)</f>
        <v>0</v>
      </c>
      <c r="BF255" s="175">
        <f>IF(N255="snížená",J255,0)</f>
        <v>0</v>
      </c>
      <c r="BG255" s="175">
        <f>IF(N255="zákl. přenesená",J255,0)</f>
        <v>0</v>
      </c>
      <c r="BH255" s="175">
        <f>IF(N255="sníž. přenesená",J255,0)</f>
        <v>0</v>
      </c>
      <c r="BI255" s="175">
        <f>IF(N255="nulová",J255,0)</f>
        <v>0</v>
      </c>
      <c r="BJ255" s="17" t="s">
        <v>21</v>
      </c>
      <c r="BK255" s="175">
        <f>ROUND(I255*H255,2)</f>
        <v>0</v>
      </c>
      <c r="BL255" s="17" t="s">
        <v>135</v>
      </c>
      <c r="BM255" s="174" t="s">
        <v>541</v>
      </c>
    </row>
    <row r="256" spans="1:65" s="13" customFormat="1">
      <c r="B256" s="176"/>
      <c r="D256" s="177" t="s">
        <v>137</v>
      </c>
      <c r="E256" s="178" t="s">
        <v>1</v>
      </c>
      <c r="F256" s="179" t="s">
        <v>538</v>
      </c>
      <c r="H256" s="180">
        <v>64</v>
      </c>
      <c r="I256" s="181"/>
      <c r="L256" s="176"/>
      <c r="M256" s="182"/>
      <c r="N256" s="183"/>
      <c r="O256" s="183"/>
      <c r="P256" s="183"/>
      <c r="Q256" s="183"/>
      <c r="R256" s="183"/>
      <c r="S256" s="183"/>
      <c r="T256" s="184"/>
      <c r="AT256" s="178" t="s">
        <v>137</v>
      </c>
      <c r="AU256" s="178" t="s">
        <v>88</v>
      </c>
      <c r="AV256" s="13" t="s">
        <v>88</v>
      </c>
      <c r="AW256" s="13" t="s">
        <v>35</v>
      </c>
      <c r="AX256" s="13" t="s">
        <v>79</v>
      </c>
      <c r="AY256" s="178" t="s">
        <v>129</v>
      </c>
    </row>
    <row r="257" spans="1:65" s="14" customFormat="1">
      <c r="B257" s="185"/>
      <c r="D257" s="177" t="s">
        <v>137</v>
      </c>
      <c r="E257" s="186" t="s">
        <v>1</v>
      </c>
      <c r="F257" s="187" t="s">
        <v>139</v>
      </c>
      <c r="H257" s="188">
        <v>64</v>
      </c>
      <c r="I257" s="189"/>
      <c r="L257" s="185"/>
      <c r="M257" s="190"/>
      <c r="N257" s="191"/>
      <c r="O257" s="191"/>
      <c r="P257" s="191"/>
      <c r="Q257" s="191"/>
      <c r="R257" s="191"/>
      <c r="S257" s="191"/>
      <c r="T257" s="192"/>
      <c r="AT257" s="186" t="s">
        <v>137</v>
      </c>
      <c r="AU257" s="186" t="s">
        <v>88</v>
      </c>
      <c r="AV257" s="14" t="s">
        <v>135</v>
      </c>
      <c r="AW257" s="14" t="s">
        <v>35</v>
      </c>
      <c r="AX257" s="14" t="s">
        <v>21</v>
      </c>
      <c r="AY257" s="186" t="s">
        <v>129</v>
      </c>
    </row>
    <row r="258" spans="1:65" s="12" customFormat="1" ht="22.75" customHeight="1">
      <c r="B258" s="148"/>
      <c r="D258" s="149" t="s">
        <v>78</v>
      </c>
      <c r="E258" s="159" t="s">
        <v>170</v>
      </c>
      <c r="F258" s="159" t="s">
        <v>192</v>
      </c>
      <c r="I258" s="151"/>
      <c r="J258" s="160">
        <f>BK258</f>
        <v>0</v>
      </c>
      <c r="L258" s="148"/>
      <c r="M258" s="153"/>
      <c r="N258" s="154"/>
      <c r="O258" s="154"/>
      <c r="P258" s="155">
        <f>SUM(P259:P296)</f>
        <v>0</v>
      </c>
      <c r="Q258" s="154"/>
      <c r="R258" s="155">
        <f>SUM(R259:R296)</f>
        <v>2.063453</v>
      </c>
      <c r="S258" s="154"/>
      <c r="T258" s="156">
        <f>SUM(T259:T296)</f>
        <v>0</v>
      </c>
      <c r="AR258" s="149" t="s">
        <v>21</v>
      </c>
      <c r="AT258" s="157" t="s">
        <v>78</v>
      </c>
      <c r="AU258" s="157" t="s">
        <v>21</v>
      </c>
      <c r="AY258" s="149" t="s">
        <v>129</v>
      </c>
      <c r="BK258" s="158">
        <f>SUM(BK259:BK296)</f>
        <v>0</v>
      </c>
    </row>
    <row r="259" spans="1:65" s="2" customFormat="1" ht="21.75" customHeight="1">
      <c r="A259" s="32"/>
      <c r="B259" s="161"/>
      <c r="C259" s="162" t="s">
        <v>300</v>
      </c>
      <c r="D259" s="162" t="s">
        <v>131</v>
      </c>
      <c r="E259" s="163" t="s">
        <v>542</v>
      </c>
      <c r="F259" s="164" t="s">
        <v>543</v>
      </c>
      <c r="G259" s="165" t="s">
        <v>179</v>
      </c>
      <c r="H259" s="166">
        <v>80</v>
      </c>
      <c r="I259" s="167"/>
      <c r="J259" s="168">
        <f>ROUND(I259*H259,2)</f>
        <v>0</v>
      </c>
      <c r="K259" s="169"/>
      <c r="L259" s="33"/>
      <c r="M259" s="170" t="s">
        <v>1</v>
      </c>
      <c r="N259" s="171" t="s">
        <v>44</v>
      </c>
      <c r="O259" s="58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4" t="s">
        <v>135</v>
      </c>
      <c r="AT259" s="174" t="s">
        <v>131</v>
      </c>
      <c r="AU259" s="174" t="s">
        <v>88</v>
      </c>
      <c r="AY259" s="17" t="s">
        <v>129</v>
      </c>
      <c r="BE259" s="175">
        <f>IF(N259="základní",J259,0)</f>
        <v>0</v>
      </c>
      <c r="BF259" s="175">
        <f>IF(N259="snížená",J259,0)</f>
        <v>0</v>
      </c>
      <c r="BG259" s="175">
        <f>IF(N259="zákl. přenesená",J259,0)</f>
        <v>0</v>
      </c>
      <c r="BH259" s="175">
        <f>IF(N259="sníž. přenesená",J259,0)</f>
        <v>0</v>
      </c>
      <c r="BI259" s="175">
        <f>IF(N259="nulová",J259,0)</f>
        <v>0</v>
      </c>
      <c r="BJ259" s="17" t="s">
        <v>21</v>
      </c>
      <c r="BK259" s="175">
        <f>ROUND(I259*H259,2)</f>
        <v>0</v>
      </c>
      <c r="BL259" s="17" t="s">
        <v>135</v>
      </c>
      <c r="BM259" s="174" t="s">
        <v>544</v>
      </c>
    </row>
    <row r="260" spans="1:65" s="13" customFormat="1">
      <c r="B260" s="176"/>
      <c r="D260" s="177" t="s">
        <v>137</v>
      </c>
      <c r="E260" s="178" t="s">
        <v>1</v>
      </c>
      <c r="F260" s="179" t="s">
        <v>545</v>
      </c>
      <c r="H260" s="180">
        <v>80</v>
      </c>
      <c r="I260" s="181"/>
      <c r="L260" s="176"/>
      <c r="M260" s="182"/>
      <c r="N260" s="183"/>
      <c r="O260" s="183"/>
      <c r="P260" s="183"/>
      <c r="Q260" s="183"/>
      <c r="R260" s="183"/>
      <c r="S260" s="183"/>
      <c r="T260" s="184"/>
      <c r="AT260" s="178" t="s">
        <v>137</v>
      </c>
      <c r="AU260" s="178" t="s">
        <v>88</v>
      </c>
      <c r="AV260" s="13" t="s">
        <v>88</v>
      </c>
      <c r="AW260" s="13" t="s">
        <v>35</v>
      </c>
      <c r="AX260" s="13" t="s">
        <v>79</v>
      </c>
      <c r="AY260" s="178" t="s">
        <v>129</v>
      </c>
    </row>
    <row r="261" spans="1:65" s="14" customFormat="1">
      <c r="B261" s="185"/>
      <c r="D261" s="177" t="s">
        <v>137</v>
      </c>
      <c r="E261" s="186" t="s">
        <v>1</v>
      </c>
      <c r="F261" s="187" t="s">
        <v>139</v>
      </c>
      <c r="H261" s="188">
        <v>80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137</v>
      </c>
      <c r="AU261" s="186" t="s">
        <v>88</v>
      </c>
      <c r="AV261" s="14" t="s">
        <v>135</v>
      </c>
      <c r="AW261" s="14" t="s">
        <v>35</v>
      </c>
      <c r="AX261" s="14" t="s">
        <v>21</v>
      </c>
      <c r="AY261" s="186" t="s">
        <v>129</v>
      </c>
    </row>
    <row r="262" spans="1:65" s="2" customFormat="1" ht="21.75" customHeight="1">
      <c r="A262" s="32"/>
      <c r="B262" s="161"/>
      <c r="C262" s="193" t="s">
        <v>305</v>
      </c>
      <c r="D262" s="193" t="s">
        <v>171</v>
      </c>
      <c r="E262" s="194" t="s">
        <v>546</v>
      </c>
      <c r="F262" s="195" t="s">
        <v>547</v>
      </c>
      <c r="G262" s="196" t="s">
        <v>179</v>
      </c>
      <c r="H262" s="197">
        <v>81.2</v>
      </c>
      <c r="I262" s="198"/>
      <c r="J262" s="199">
        <f>ROUND(I262*H262,2)</f>
        <v>0</v>
      </c>
      <c r="K262" s="200"/>
      <c r="L262" s="201"/>
      <c r="M262" s="202" t="s">
        <v>1</v>
      </c>
      <c r="N262" s="203" t="s">
        <v>44</v>
      </c>
      <c r="O262" s="58"/>
      <c r="P262" s="172">
        <f>O262*H262</f>
        <v>0</v>
      </c>
      <c r="Q262" s="172">
        <v>1.06E-3</v>
      </c>
      <c r="R262" s="172">
        <f>Q262*H262</f>
        <v>8.6071999999999996E-2</v>
      </c>
      <c r="S262" s="172">
        <v>0</v>
      </c>
      <c r="T262" s="173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4" t="s">
        <v>170</v>
      </c>
      <c r="AT262" s="174" t="s">
        <v>171</v>
      </c>
      <c r="AU262" s="174" t="s">
        <v>88</v>
      </c>
      <c r="AY262" s="17" t="s">
        <v>129</v>
      </c>
      <c r="BE262" s="175">
        <f>IF(N262="základní",J262,0)</f>
        <v>0</v>
      </c>
      <c r="BF262" s="175">
        <f>IF(N262="snížená",J262,0)</f>
        <v>0</v>
      </c>
      <c r="BG262" s="175">
        <f>IF(N262="zákl. přenesená",J262,0)</f>
        <v>0</v>
      </c>
      <c r="BH262" s="175">
        <f>IF(N262="sníž. přenesená",J262,0)</f>
        <v>0</v>
      </c>
      <c r="BI262" s="175">
        <f>IF(N262="nulová",J262,0)</f>
        <v>0</v>
      </c>
      <c r="BJ262" s="17" t="s">
        <v>21</v>
      </c>
      <c r="BK262" s="175">
        <f>ROUND(I262*H262,2)</f>
        <v>0</v>
      </c>
      <c r="BL262" s="17" t="s">
        <v>135</v>
      </c>
      <c r="BM262" s="174" t="s">
        <v>548</v>
      </c>
    </row>
    <row r="263" spans="1:65" s="13" customFormat="1">
      <c r="B263" s="176"/>
      <c r="D263" s="177" t="s">
        <v>137</v>
      </c>
      <c r="E263" s="178" t="s">
        <v>1</v>
      </c>
      <c r="F263" s="179" t="s">
        <v>549</v>
      </c>
      <c r="H263" s="180">
        <v>81.2</v>
      </c>
      <c r="I263" s="181"/>
      <c r="L263" s="176"/>
      <c r="M263" s="182"/>
      <c r="N263" s="183"/>
      <c r="O263" s="183"/>
      <c r="P263" s="183"/>
      <c r="Q263" s="183"/>
      <c r="R263" s="183"/>
      <c r="S263" s="183"/>
      <c r="T263" s="184"/>
      <c r="AT263" s="178" t="s">
        <v>137</v>
      </c>
      <c r="AU263" s="178" t="s">
        <v>88</v>
      </c>
      <c r="AV263" s="13" t="s">
        <v>88</v>
      </c>
      <c r="AW263" s="13" t="s">
        <v>35</v>
      </c>
      <c r="AX263" s="13" t="s">
        <v>79</v>
      </c>
      <c r="AY263" s="178" t="s">
        <v>129</v>
      </c>
    </row>
    <row r="264" spans="1:65" s="14" customFormat="1">
      <c r="B264" s="185"/>
      <c r="D264" s="177" t="s">
        <v>137</v>
      </c>
      <c r="E264" s="186" t="s">
        <v>1</v>
      </c>
      <c r="F264" s="187" t="s">
        <v>139</v>
      </c>
      <c r="H264" s="188">
        <v>81.2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137</v>
      </c>
      <c r="AU264" s="186" t="s">
        <v>88</v>
      </c>
      <c r="AV264" s="14" t="s">
        <v>135</v>
      </c>
      <c r="AW264" s="14" t="s">
        <v>35</v>
      </c>
      <c r="AX264" s="14" t="s">
        <v>21</v>
      </c>
      <c r="AY264" s="186" t="s">
        <v>129</v>
      </c>
    </row>
    <row r="265" spans="1:65" s="2" customFormat="1" ht="21.75" customHeight="1">
      <c r="A265" s="32"/>
      <c r="B265" s="161"/>
      <c r="C265" s="162" t="s">
        <v>311</v>
      </c>
      <c r="D265" s="162" t="s">
        <v>131</v>
      </c>
      <c r="E265" s="163" t="s">
        <v>550</v>
      </c>
      <c r="F265" s="164" t="s">
        <v>551</v>
      </c>
      <c r="G265" s="165" t="s">
        <v>179</v>
      </c>
      <c r="H265" s="166">
        <v>4</v>
      </c>
      <c r="I265" s="167"/>
      <c r="J265" s="168">
        <f>ROUND(I265*H265,2)</f>
        <v>0</v>
      </c>
      <c r="K265" s="169"/>
      <c r="L265" s="33"/>
      <c r="M265" s="170" t="s">
        <v>1</v>
      </c>
      <c r="N265" s="171" t="s">
        <v>44</v>
      </c>
      <c r="O265" s="58"/>
      <c r="P265" s="172">
        <f>O265*H265</f>
        <v>0</v>
      </c>
      <c r="Q265" s="172">
        <v>1.0000000000000001E-5</v>
      </c>
      <c r="R265" s="172">
        <f>Q265*H265</f>
        <v>4.0000000000000003E-5</v>
      </c>
      <c r="S265" s="172">
        <v>0</v>
      </c>
      <c r="T265" s="173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4" t="s">
        <v>135</v>
      </c>
      <c r="AT265" s="174" t="s">
        <v>131</v>
      </c>
      <c r="AU265" s="174" t="s">
        <v>88</v>
      </c>
      <c r="AY265" s="17" t="s">
        <v>129</v>
      </c>
      <c r="BE265" s="175">
        <f>IF(N265="základní",J265,0)</f>
        <v>0</v>
      </c>
      <c r="BF265" s="175">
        <f>IF(N265="snížená",J265,0)</f>
        <v>0</v>
      </c>
      <c r="BG265" s="175">
        <f>IF(N265="zákl. přenesená",J265,0)</f>
        <v>0</v>
      </c>
      <c r="BH265" s="175">
        <f>IF(N265="sníž. přenesená",J265,0)</f>
        <v>0</v>
      </c>
      <c r="BI265" s="175">
        <f>IF(N265="nulová",J265,0)</f>
        <v>0</v>
      </c>
      <c r="BJ265" s="17" t="s">
        <v>21</v>
      </c>
      <c r="BK265" s="175">
        <f>ROUND(I265*H265,2)</f>
        <v>0</v>
      </c>
      <c r="BL265" s="17" t="s">
        <v>135</v>
      </c>
      <c r="BM265" s="174" t="s">
        <v>552</v>
      </c>
    </row>
    <row r="266" spans="1:65" s="13" customFormat="1">
      <c r="B266" s="176"/>
      <c r="D266" s="177" t="s">
        <v>137</v>
      </c>
      <c r="E266" s="178" t="s">
        <v>1</v>
      </c>
      <c r="F266" s="179" t="s">
        <v>553</v>
      </c>
      <c r="H266" s="180">
        <v>4</v>
      </c>
      <c r="I266" s="181"/>
      <c r="L266" s="176"/>
      <c r="M266" s="182"/>
      <c r="N266" s="183"/>
      <c r="O266" s="183"/>
      <c r="P266" s="183"/>
      <c r="Q266" s="183"/>
      <c r="R266" s="183"/>
      <c r="S266" s="183"/>
      <c r="T266" s="184"/>
      <c r="AT266" s="178" t="s">
        <v>137</v>
      </c>
      <c r="AU266" s="178" t="s">
        <v>88</v>
      </c>
      <c r="AV266" s="13" t="s">
        <v>88</v>
      </c>
      <c r="AW266" s="13" t="s">
        <v>35</v>
      </c>
      <c r="AX266" s="13" t="s">
        <v>79</v>
      </c>
      <c r="AY266" s="178" t="s">
        <v>129</v>
      </c>
    </row>
    <row r="267" spans="1:65" s="14" customFormat="1">
      <c r="B267" s="185"/>
      <c r="D267" s="177" t="s">
        <v>137</v>
      </c>
      <c r="E267" s="186" t="s">
        <v>1</v>
      </c>
      <c r="F267" s="187" t="s">
        <v>139</v>
      </c>
      <c r="H267" s="188">
        <v>4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137</v>
      </c>
      <c r="AU267" s="186" t="s">
        <v>88</v>
      </c>
      <c r="AV267" s="14" t="s">
        <v>135</v>
      </c>
      <c r="AW267" s="14" t="s">
        <v>35</v>
      </c>
      <c r="AX267" s="14" t="s">
        <v>21</v>
      </c>
      <c r="AY267" s="186" t="s">
        <v>129</v>
      </c>
    </row>
    <row r="268" spans="1:65" s="2" customFormat="1" ht="16.5" customHeight="1">
      <c r="A268" s="32"/>
      <c r="B268" s="161"/>
      <c r="C268" s="193" t="s">
        <v>316</v>
      </c>
      <c r="D268" s="193" t="s">
        <v>171</v>
      </c>
      <c r="E268" s="194" t="s">
        <v>554</v>
      </c>
      <c r="F268" s="195" t="s">
        <v>555</v>
      </c>
      <c r="G268" s="196" t="s">
        <v>216</v>
      </c>
      <c r="H268" s="197">
        <v>0.67700000000000005</v>
      </c>
      <c r="I268" s="198"/>
      <c r="J268" s="199">
        <f>ROUND(I268*H268,2)</f>
        <v>0</v>
      </c>
      <c r="K268" s="200"/>
      <c r="L268" s="201"/>
      <c r="M268" s="202" t="s">
        <v>1</v>
      </c>
      <c r="N268" s="203" t="s">
        <v>44</v>
      </c>
      <c r="O268" s="58"/>
      <c r="P268" s="172">
        <f>O268*H268</f>
        <v>0</v>
      </c>
      <c r="Q268" s="172">
        <v>2.1600000000000001E-2</v>
      </c>
      <c r="R268" s="172">
        <f>Q268*H268</f>
        <v>1.4623200000000001E-2</v>
      </c>
      <c r="S268" s="172">
        <v>0</v>
      </c>
      <c r="T268" s="173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4" t="s">
        <v>170</v>
      </c>
      <c r="AT268" s="174" t="s">
        <v>171</v>
      </c>
      <c r="AU268" s="174" t="s">
        <v>88</v>
      </c>
      <c r="AY268" s="17" t="s">
        <v>129</v>
      </c>
      <c r="BE268" s="175">
        <f>IF(N268="základní",J268,0)</f>
        <v>0</v>
      </c>
      <c r="BF268" s="175">
        <f>IF(N268="snížená",J268,0)</f>
        <v>0</v>
      </c>
      <c r="BG268" s="175">
        <f>IF(N268="zákl. přenesená",J268,0)</f>
        <v>0</v>
      </c>
      <c r="BH268" s="175">
        <f>IF(N268="sníž. přenesená",J268,0)</f>
        <v>0</v>
      </c>
      <c r="BI268" s="175">
        <f>IF(N268="nulová",J268,0)</f>
        <v>0</v>
      </c>
      <c r="BJ268" s="17" t="s">
        <v>21</v>
      </c>
      <c r="BK268" s="175">
        <f>ROUND(I268*H268,2)</f>
        <v>0</v>
      </c>
      <c r="BL268" s="17" t="s">
        <v>135</v>
      </c>
      <c r="BM268" s="174" t="s">
        <v>556</v>
      </c>
    </row>
    <row r="269" spans="1:65" s="13" customFormat="1">
      <c r="B269" s="176"/>
      <c r="D269" s="177" t="s">
        <v>137</v>
      </c>
      <c r="E269" s="178" t="s">
        <v>1</v>
      </c>
      <c r="F269" s="179" t="s">
        <v>557</v>
      </c>
      <c r="H269" s="180">
        <v>0.67700000000000005</v>
      </c>
      <c r="I269" s="181"/>
      <c r="L269" s="176"/>
      <c r="M269" s="182"/>
      <c r="N269" s="183"/>
      <c r="O269" s="183"/>
      <c r="P269" s="183"/>
      <c r="Q269" s="183"/>
      <c r="R269" s="183"/>
      <c r="S269" s="183"/>
      <c r="T269" s="184"/>
      <c r="AT269" s="178" t="s">
        <v>137</v>
      </c>
      <c r="AU269" s="178" t="s">
        <v>88</v>
      </c>
      <c r="AV269" s="13" t="s">
        <v>88</v>
      </c>
      <c r="AW269" s="13" t="s">
        <v>35</v>
      </c>
      <c r="AX269" s="13" t="s">
        <v>79</v>
      </c>
      <c r="AY269" s="178" t="s">
        <v>129</v>
      </c>
    </row>
    <row r="270" spans="1:65" s="14" customFormat="1">
      <c r="B270" s="185"/>
      <c r="D270" s="177" t="s">
        <v>137</v>
      </c>
      <c r="E270" s="186" t="s">
        <v>1</v>
      </c>
      <c r="F270" s="187" t="s">
        <v>139</v>
      </c>
      <c r="H270" s="188">
        <v>0.67700000000000005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137</v>
      </c>
      <c r="AU270" s="186" t="s">
        <v>88</v>
      </c>
      <c r="AV270" s="14" t="s">
        <v>135</v>
      </c>
      <c r="AW270" s="14" t="s">
        <v>35</v>
      </c>
      <c r="AX270" s="14" t="s">
        <v>21</v>
      </c>
      <c r="AY270" s="186" t="s">
        <v>129</v>
      </c>
    </row>
    <row r="271" spans="1:65" s="2" customFormat="1" ht="21.75" customHeight="1">
      <c r="A271" s="32"/>
      <c r="B271" s="161"/>
      <c r="C271" s="162" t="s">
        <v>320</v>
      </c>
      <c r="D271" s="162" t="s">
        <v>131</v>
      </c>
      <c r="E271" s="163" t="s">
        <v>558</v>
      </c>
      <c r="F271" s="164" t="s">
        <v>559</v>
      </c>
      <c r="G271" s="165" t="s">
        <v>179</v>
      </c>
      <c r="H271" s="166">
        <v>165</v>
      </c>
      <c r="I271" s="167"/>
      <c r="J271" s="168">
        <f>ROUND(I271*H271,2)</f>
        <v>0</v>
      </c>
      <c r="K271" s="169"/>
      <c r="L271" s="33"/>
      <c r="M271" s="170" t="s">
        <v>1</v>
      </c>
      <c r="N271" s="171" t="s">
        <v>44</v>
      </c>
      <c r="O271" s="58"/>
      <c r="P271" s="172">
        <f>O271*H271</f>
        <v>0</v>
      </c>
      <c r="Q271" s="172">
        <v>1.0000000000000001E-5</v>
      </c>
      <c r="R271" s="172">
        <f>Q271*H271</f>
        <v>1.6500000000000002E-3</v>
      </c>
      <c r="S271" s="172">
        <v>0</v>
      </c>
      <c r="T271" s="173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4" t="s">
        <v>135</v>
      </c>
      <c r="AT271" s="174" t="s">
        <v>131</v>
      </c>
      <c r="AU271" s="174" t="s">
        <v>88</v>
      </c>
      <c r="AY271" s="17" t="s">
        <v>129</v>
      </c>
      <c r="BE271" s="175">
        <f>IF(N271="základní",J271,0)</f>
        <v>0</v>
      </c>
      <c r="BF271" s="175">
        <f>IF(N271="snížená",J271,0)</f>
        <v>0</v>
      </c>
      <c r="BG271" s="175">
        <f>IF(N271="zákl. přenesená",J271,0)</f>
        <v>0</v>
      </c>
      <c r="BH271" s="175">
        <f>IF(N271="sníž. přenesená",J271,0)</f>
        <v>0</v>
      </c>
      <c r="BI271" s="175">
        <f>IF(N271="nulová",J271,0)</f>
        <v>0</v>
      </c>
      <c r="BJ271" s="17" t="s">
        <v>21</v>
      </c>
      <c r="BK271" s="175">
        <f>ROUND(I271*H271,2)</f>
        <v>0</v>
      </c>
      <c r="BL271" s="17" t="s">
        <v>135</v>
      </c>
      <c r="BM271" s="174" t="s">
        <v>560</v>
      </c>
    </row>
    <row r="272" spans="1:65" s="13" customFormat="1">
      <c r="B272" s="176"/>
      <c r="D272" s="177" t="s">
        <v>137</v>
      </c>
      <c r="E272" s="178" t="s">
        <v>1</v>
      </c>
      <c r="F272" s="179" t="s">
        <v>561</v>
      </c>
      <c r="H272" s="180">
        <v>153</v>
      </c>
      <c r="I272" s="181"/>
      <c r="L272" s="176"/>
      <c r="M272" s="182"/>
      <c r="N272" s="183"/>
      <c r="O272" s="183"/>
      <c r="P272" s="183"/>
      <c r="Q272" s="183"/>
      <c r="R272" s="183"/>
      <c r="S272" s="183"/>
      <c r="T272" s="184"/>
      <c r="AT272" s="178" t="s">
        <v>137</v>
      </c>
      <c r="AU272" s="178" t="s">
        <v>88</v>
      </c>
      <c r="AV272" s="13" t="s">
        <v>88</v>
      </c>
      <c r="AW272" s="13" t="s">
        <v>35</v>
      </c>
      <c r="AX272" s="13" t="s">
        <v>79</v>
      </c>
      <c r="AY272" s="178" t="s">
        <v>129</v>
      </c>
    </row>
    <row r="273" spans="1:65" s="13" customFormat="1">
      <c r="B273" s="176"/>
      <c r="D273" s="177" t="s">
        <v>137</v>
      </c>
      <c r="E273" s="178" t="s">
        <v>1</v>
      </c>
      <c r="F273" s="179" t="s">
        <v>562</v>
      </c>
      <c r="H273" s="180">
        <v>12</v>
      </c>
      <c r="I273" s="181"/>
      <c r="L273" s="176"/>
      <c r="M273" s="182"/>
      <c r="N273" s="183"/>
      <c r="O273" s="183"/>
      <c r="P273" s="183"/>
      <c r="Q273" s="183"/>
      <c r="R273" s="183"/>
      <c r="S273" s="183"/>
      <c r="T273" s="184"/>
      <c r="AT273" s="178" t="s">
        <v>137</v>
      </c>
      <c r="AU273" s="178" t="s">
        <v>88</v>
      </c>
      <c r="AV273" s="13" t="s">
        <v>88</v>
      </c>
      <c r="AW273" s="13" t="s">
        <v>35</v>
      </c>
      <c r="AX273" s="13" t="s">
        <v>79</v>
      </c>
      <c r="AY273" s="178" t="s">
        <v>129</v>
      </c>
    </row>
    <row r="274" spans="1:65" s="14" customFormat="1">
      <c r="B274" s="185"/>
      <c r="D274" s="177" t="s">
        <v>137</v>
      </c>
      <c r="E274" s="186" t="s">
        <v>1</v>
      </c>
      <c r="F274" s="187" t="s">
        <v>139</v>
      </c>
      <c r="H274" s="188">
        <v>165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137</v>
      </c>
      <c r="AU274" s="186" t="s">
        <v>88</v>
      </c>
      <c r="AV274" s="14" t="s">
        <v>135</v>
      </c>
      <c r="AW274" s="14" t="s">
        <v>35</v>
      </c>
      <c r="AX274" s="14" t="s">
        <v>21</v>
      </c>
      <c r="AY274" s="186" t="s">
        <v>129</v>
      </c>
    </row>
    <row r="275" spans="1:65" s="2" customFormat="1" ht="16.5" customHeight="1">
      <c r="A275" s="32"/>
      <c r="B275" s="161"/>
      <c r="C275" s="193" t="s">
        <v>325</v>
      </c>
      <c r="D275" s="193" t="s">
        <v>171</v>
      </c>
      <c r="E275" s="194" t="s">
        <v>563</v>
      </c>
      <c r="F275" s="195" t="s">
        <v>564</v>
      </c>
      <c r="G275" s="196" t="s">
        <v>216</v>
      </c>
      <c r="H275" s="197">
        <v>27.913</v>
      </c>
      <c r="I275" s="198"/>
      <c r="J275" s="199">
        <f>ROUND(I275*H275,2)</f>
        <v>0</v>
      </c>
      <c r="K275" s="200"/>
      <c r="L275" s="201"/>
      <c r="M275" s="202" t="s">
        <v>1</v>
      </c>
      <c r="N275" s="203" t="s">
        <v>44</v>
      </c>
      <c r="O275" s="58"/>
      <c r="P275" s="172">
        <f>O275*H275</f>
        <v>0</v>
      </c>
      <c r="Q275" s="172">
        <v>3.0599999999999999E-2</v>
      </c>
      <c r="R275" s="172">
        <f>Q275*H275</f>
        <v>0.85413779999999995</v>
      </c>
      <c r="S275" s="172">
        <v>0</v>
      </c>
      <c r="T275" s="173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4" t="s">
        <v>170</v>
      </c>
      <c r="AT275" s="174" t="s">
        <v>171</v>
      </c>
      <c r="AU275" s="174" t="s">
        <v>88</v>
      </c>
      <c r="AY275" s="17" t="s">
        <v>129</v>
      </c>
      <c r="BE275" s="175">
        <f>IF(N275="základní",J275,0)</f>
        <v>0</v>
      </c>
      <c r="BF275" s="175">
        <f>IF(N275="snížená",J275,0)</f>
        <v>0</v>
      </c>
      <c r="BG275" s="175">
        <f>IF(N275="zákl. přenesená",J275,0)</f>
        <v>0</v>
      </c>
      <c r="BH275" s="175">
        <f>IF(N275="sníž. přenesená",J275,0)</f>
        <v>0</v>
      </c>
      <c r="BI275" s="175">
        <f>IF(N275="nulová",J275,0)</f>
        <v>0</v>
      </c>
      <c r="BJ275" s="17" t="s">
        <v>21</v>
      </c>
      <c r="BK275" s="175">
        <f>ROUND(I275*H275,2)</f>
        <v>0</v>
      </c>
      <c r="BL275" s="17" t="s">
        <v>135</v>
      </c>
      <c r="BM275" s="174" t="s">
        <v>565</v>
      </c>
    </row>
    <row r="276" spans="1:65" s="13" customFormat="1">
      <c r="B276" s="176"/>
      <c r="D276" s="177" t="s">
        <v>137</v>
      </c>
      <c r="E276" s="178" t="s">
        <v>1</v>
      </c>
      <c r="F276" s="179" t="s">
        <v>566</v>
      </c>
      <c r="H276" s="180">
        <v>27.913</v>
      </c>
      <c r="I276" s="181"/>
      <c r="L276" s="176"/>
      <c r="M276" s="182"/>
      <c r="N276" s="183"/>
      <c r="O276" s="183"/>
      <c r="P276" s="183"/>
      <c r="Q276" s="183"/>
      <c r="R276" s="183"/>
      <c r="S276" s="183"/>
      <c r="T276" s="184"/>
      <c r="AT276" s="178" t="s">
        <v>137</v>
      </c>
      <c r="AU276" s="178" t="s">
        <v>88</v>
      </c>
      <c r="AV276" s="13" t="s">
        <v>88</v>
      </c>
      <c r="AW276" s="13" t="s">
        <v>35</v>
      </c>
      <c r="AX276" s="13" t="s">
        <v>79</v>
      </c>
      <c r="AY276" s="178" t="s">
        <v>129</v>
      </c>
    </row>
    <row r="277" spans="1:65" s="14" customFormat="1">
      <c r="B277" s="185"/>
      <c r="D277" s="177" t="s">
        <v>137</v>
      </c>
      <c r="E277" s="186" t="s">
        <v>1</v>
      </c>
      <c r="F277" s="187" t="s">
        <v>139</v>
      </c>
      <c r="H277" s="188">
        <v>27.913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137</v>
      </c>
      <c r="AU277" s="186" t="s">
        <v>88</v>
      </c>
      <c r="AV277" s="14" t="s">
        <v>135</v>
      </c>
      <c r="AW277" s="14" t="s">
        <v>35</v>
      </c>
      <c r="AX277" s="14" t="s">
        <v>21</v>
      </c>
      <c r="AY277" s="186" t="s">
        <v>129</v>
      </c>
    </row>
    <row r="278" spans="1:65" s="2" customFormat="1" ht="16.5" customHeight="1">
      <c r="A278" s="32"/>
      <c r="B278" s="161"/>
      <c r="C278" s="162" t="s">
        <v>329</v>
      </c>
      <c r="D278" s="162" t="s">
        <v>131</v>
      </c>
      <c r="E278" s="163" t="s">
        <v>567</v>
      </c>
      <c r="F278" s="164" t="s">
        <v>568</v>
      </c>
      <c r="G278" s="165" t="s">
        <v>216</v>
      </c>
      <c r="H278" s="166">
        <v>1</v>
      </c>
      <c r="I278" s="167"/>
      <c r="J278" s="168">
        <f>ROUND(I278*H278,2)</f>
        <v>0</v>
      </c>
      <c r="K278" s="169"/>
      <c r="L278" s="33"/>
      <c r="M278" s="170" t="s">
        <v>1</v>
      </c>
      <c r="N278" s="171" t="s">
        <v>44</v>
      </c>
      <c r="O278" s="58"/>
      <c r="P278" s="172">
        <f>O278*H278</f>
        <v>0</v>
      </c>
      <c r="Q278" s="172">
        <v>8.8999999999999995E-4</v>
      </c>
      <c r="R278" s="172">
        <f>Q278*H278</f>
        <v>8.8999999999999995E-4</v>
      </c>
      <c r="S278" s="172">
        <v>0</v>
      </c>
      <c r="T278" s="173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74" t="s">
        <v>135</v>
      </c>
      <c r="AT278" s="174" t="s">
        <v>131</v>
      </c>
      <c r="AU278" s="174" t="s">
        <v>88</v>
      </c>
      <c r="AY278" s="17" t="s">
        <v>129</v>
      </c>
      <c r="BE278" s="175">
        <f>IF(N278="základní",J278,0)</f>
        <v>0</v>
      </c>
      <c r="BF278" s="175">
        <f>IF(N278="snížená",J278,0)</f>
        <v>0</v>
      </c>
      <c r="BG278" s="175">
        <f>IF(N278="zákl. přenesená",J278,0)</f>
        <v>0</v>
      </c>
      <c r="BH278" s="175">
        <f>IF(N278="sníž. přenesená",J278,0)</f>
        <v>0</v>
      </c>
      <c r="BI278" s="175">
        <f>IF(N278="nulová",J278,0)</f>
        <v>0</v>
      </c>
      <c r="BJ278" s="17" t="s">
        <v>21</v>
      </c>
      <c r="BK278" s="175">
        <f>ROUND(I278*H278,2)</f>
        <v>0</v>
      </c>
      <c r="BL278" s="17" t="s">
        <v>135</v>
      </c>
      <c r="BM278" s="174" t="s">
        <v>569</v>
      </c>
    </row>
    <row r="279" spans="1:65" s="13" customFormat="1">
      <c r="B279" s="176"/>
      <c r="D279" s="177" t="s">
        <v>137</v>
      </c>
      <c r="E279" s="178" t="s">
        <v>1</v>
      </c>
      <c r="F279" s="179" t="s">
        <v>570</v>
      </c>
      <c r="H279" s="180">
        <v>1</v>
      </c>
      <c r="I279" s="181"/>
      <c r="L279" s="176"/>
      <c r="M279" s="182"/>
      <c r="N279" s="183"/>
      <c r="O279" s="183"/>
      <c r="P279" s="183"/>
      <c r="Q279" s="183"/>
      <c r="R279" s="183"/>
      <c r="S279" s="183"/>
      <c r="T279" s="184"/>
      <c r="AT279" s="178" t="s">
        <v>137</v>
      </c>
      <c r="AU279" s="178" t="s">
        <v>88</v>
      </c>
      <c r="AV279" s="13" t="s">
        <v>88</v>
      </c>
      <c r="AW279" s="13" t="s">
        <v>35</v>
      </c>
      <c r="AX279" s="13" t="s">
        <v>79</v>
      </c>
      <c r="AY279" s="178" t="s">
        <v>129</v>
      </c>
    </row>
    <row r="280" spans="1:65" s="14" customFormat="1">
      <c r="B280" s="185"/>
      <c r="D280" s="177" t="s">
        <v>137</v>
      </c>
      <c r="E280" s="186" t="s">
        <v>1</v>
      </c>
      <c r="F280" s="187" t="s">
        <v>139</v>
      </c>
      <c r="H280" s="188">
        <v>1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137</v>
      </c>
      <c r="AU280" s="186" t="s">
        <v>88</v>
      </c>
      <c r="AV280" s="14" t="s">
        <v>135</v>
      </c>
      <c r="AW280" s="14" t="s">
        <v>35</v>
      </c>
      <c r="AX280" s="14" t="s">
        <v>21</v>
      </c>
      <c r="AY280" s="186" t="s">
        <v>129</v>
      </c>
    </row>
    <row r="281" spans="1:65" s="2" customFormat="1" ht="16.5" customHeight="1">
      <c r="A281" s="32"/>
      <c r="B281" s="161"/>
      <c r="C281" s="162" t="s">
        <v>333</v>
      </c>
      <c r="D281" s="162" t="s">
        <v>131</v>
      </c>
      <c r="E281" s="163" t="s">
        <v>232</v>
      </c>
      <c r="F281" s="164" t="s">
        <v>233</v>
      </c>
      <c r="G281" s="165" t="s">
        <v>179</v>
      </c>
      <c r="H281" s="166">
        <v>249</v>
      </c>
      <c r="I281" s="167"/>
      <c r="J281" s="168">
        <f>ROUND(I281*H281,2)</f>
        <v>0</v>
      </c>
      <c r="K281" s="169"/>
      <c r="L281" s="33"/>
      <c r="M281" s="170" t="s">
        <v>1</v>
      </c>
      <c r="N281" s="171" t="s">
        <v>44</v>
      </c>
      <c r="O281" s="58"/>
      <c r="P281" s="172">
        <f>O281*H281</f>
        <v>0</v>
      </c>
      <c r="Q281" s="172">
        <v>0</v>
      </c>
      <c r="R281" s="172">
        <f>Q281*H281</f>
        <v>0</v>
      </c>
      <c r="S281" s="172">
        <v>0</v>
      </c>
      <c r="T281" s="173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4" t="s">
        <v>135</v>
      </c>
      <c r="AT281" s="174" t="s">
        <v>131</v>
      </c>
      <c r="AU281" s="174" t="s">
        <v>88</v>
      </c>
      <c r="AY281" s="17" t="s">
        <v>129</v>
      </c>
      <c r="BE281" s="175">
        <f>IF(N281="základní",J281,0)</f>
        <v>0</v>
      </c>
      <c r="BF281" s="175">
        <f>IF(N281="snížená",J281,0)</f>
        <v>0</v>
      </c>
      <c r="BG281" s="175">
        <f>IF(N281="zákl. přenesená",J281,0)</f>
        <v>0</v>
      </c>
      <c r="BH281" s="175">
        <f>IF(N281="sníž. přenesená",J281,0)</f>
        <v>0</v>
      </c>
      <c r="BI281" s="175">
        <f>IF(N281="nulová",J281,0)</f>
        <v>0</v>
      </c>
      <c r="BJ281" s="17" t="s">
        <v>21</v>
      </c>
      <c r="BK281" s="175">
        <f>ROUND(I281*H281,2)</f>
        <v>0</v>
      </c>
      <c r="BL281" s="17" t="s">
        <v>135</v>
      </c>
      <c r="BM281" s="174" t="s">
        <v>571</v>
      </c>
    </row>
    <row r="282" spans="1:65" s="13" customFormat="1">
      <c r="B282" s="176"/>
      <c r="D282" s="177" t="s">
        <v>137</v>
      </c>
      <c r="E282" s="178" t="s">
        <v>1</v>
      </c>
      <c r="F282" s="179" t="s">
        <v>572</v>
      </c>
      <c r="H282" s="180">
        <v>169</v>
      </c>
      <c r="I282" s="181"/>
      <c r="L282" s="176"/>
      <c r="M282" s="182"/>
      <c r="N282" s="183"/>
      <c r="O282" s="183"/>
      <c r="P282" s="183"/>
      <c r="Q282" s="183"/>
      <c r="R282" s="183"/>
      <c r="S282" s="183"/>
      <c r="T282" s="184"/>
      <c r="AT282" s="178" t="s">
        <v>137</v>
      </c>
      <c r="AU282" s="178" t="s">
        <v>88</v>
      </c>
      <c r="AV282" s="13" t="s">
        <v>88</v>
      </c>
      <c r="AW282" s="13" t="s">
        <v>35</v>
      </c>
      <c r="AX282" s="13" t="s">
        <v>79</v>
      </c>
      <c r="AY282" s="178" t="s">
        <v>129</v>
      </c>
    </row>
    <row r="283" spans="1:65" s="13" customFormat="1">
      <c r="B283" s="176"/>
      <c r="D283" s="177" t="s">
        <v>137</v>
      </c>
      <c r="E283" s="178" t="s">
        <v>1</v>
      </c>
      <c r="F283" s="179" t="s">
        <v>545</v>
      </c>
      <c r="H283" s="180">
        <v>80</v>
      </c>
      <c r="I283" s="181"/>
      <c r="L283" s="176"/>
      <c r="M283" s="182"/>
      <c r="N283" s="183"/>
      <c r="O283" s="183"/>
      <c r="P283" s="183"/>
      <c r="Q283" s="183"/>
      <c r="R283" s="183"/>
      <c r="S283" s="183"/>
      <c r="T283" s="184"/>
      <c r="AT283" s="178" t="s">
        <v>137</v>
      </c>
      <c r="AU283" s="178" t="s">
        <v>88</v>
      </c>
      <c r="AV283" s="13" t="s">
        <v>88</v>
      </c>
      <c r="AW283" s="13" t="s">
        <v>35</v>
      </c>
      <c r="AX283" s="13" t="s">
        <v>79</v>
      </c>
      <c r="AY283" s="178" t="s">
        <v>129</v>
      </c>
    </row>
    <row r="284" spans="1:65" s="14" customFormat="1">
      <c r="B284" s="185"/>
      <c r="D284" s="177" t="s">
        <v>137</v>
      </c>
      <c r="E284" s="186" t="s">
        <v>1</v>
      </c>
      <c r="F284" s="187" t="s">
        <v>139</v>
      </c>
      <c r="H284" s="188">
        <v>249</v>
      </c>
      <c r="I284" s="189"/>
      <c r="L284" s="185"/>
      <c r="M284" s="190"/>
      <c r="N284" s="191"/>
      <c r="O284" s="191"/>
      <c r="P284" s="191"/>
      <c r="Q284" s="191"/>
      <c r="R284" s="191"/>
      <c r="S284" s="191"/>
      <c r="T284" s="192"/>
      <c r="AT284" s="186" t="s">
        <v>137</v>
      </c>
      <c r="AU284" s="186" t="s">
        <v>88</v>
      </c>
      <c r="AV284" s="14" t="s">
        <v>135</v>
      </c>
      <c r="AW284" s="14" t="s">
        <v>35</v>
      </c>
      <c r="AX284" s="14" t="s">
        <v>21</v>
      </c>
      <c r="AY284" s="186" t="s">
        <v>129</v>
      </c>
    </row>
    <row r="285" spans="1:65" s="2" customFormat="1" ht="16.5" customHeight="1">
      <c r="A285" s="32"/>
      <c r="B285" s="161"/>
      <c r="C285" s="162" t="s">
        <v>339</v>
      </c>
      <c r="D285" s="162" t="s">
        <v>131</v>
      </c>
      <c r="E285" s="163" t="s">
        <v>573</v>
      </c>
      <c r="F285" s="164" t="s">
        <v>574</v>
      </c>
      <c r="G285" s="165" t="s">
        <v>210</v>
      </c>
      <c r="H285" s="166">
        <v>1</v>
      </c>
      <c r="I285" s="167"/>
      <c r="J285" s="168">
        <f>ROUND(I285*H285,2)</f>
        <v>0</v>
      </c>
      <c r="K285" s="169"/>
      <c r="L285" s="33"/>
      <c r="M285" s="170" t="s">
        <v>1</v>
      </c>
      <c r="N285" s="171" t="s">
        <v>44</v>
      </c>
      <c r="O285" s="58"/>
      <c r="P285" s="172">
        <f>O285*H285</f>
        <v>0</v>
      </c>
      <c r="Q285" s="172">
        <v>0</v>
      </c>
      <c r="R285" s="172">
        <f>Q285*H285</f>
        <v>0</v>
      </c>
      <c r="S285" s="172">
        <v>0</v>
      </c>
      <c r="T285" s="173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4" t="s">
        <v>135</v>
      </c>
      <c r="AT285" s="174" t="s">
        <v>131</v>
      </c>
      <c r="AU285" s="174" t="s">
        <v>88</v>
      </c>
      <c r="AY285" s="17" t="s">
        <v>129</v>
      </c>
      <c r="BE285" s="175">
        <f>IF(N285="základní",J285,0)</f>
        <v>0</v>
      </c>
      <c r="BF285" s="175">
        <f>IF(N285="snížená",J285,0)</f>
        <v>0</v>
      </c>
      <c r="BG285" s="175">
        <f>IF(N285="zákl. přenesená",J285,0)</f>
        <v>0</v>
      </c>
      <c r="BH285" s="175">
        <f>IF(N285="sníž. přenesená",J285,0)</f>
        <v>0</v>
      </c>
      <c r="BI285" s="175">
        <f>IF(N285="nulová",J285,0)</f>
        <v>0</v>
      </c>
      <c r="BJ285" s="17" t="s">
        <v>21</v>
      </c>
      <c r="BK285" s="175">
        <f>ROUND(I285*H285,2)</f>
        <v>0</v>
      </c>
      <c r="BL285" s="17" t="s">
        <v>135</v>
      </c>
      <c r="BM285" s="174" t="s">
        <v>575</v>
      </c>
    </row>
    <row r="286" spans="1:65" s="13" customFormat="1">
      <c r="B286" s="176"/>
      <c r="D286" s="177" t="s">
        <v>137</v>
      </c>
      <c r="E286" s="178" t="s">
        <v>1</v>
      </c>
      <c r="F286" s="179" t="s">
        <v>576</v>
      </c>
      <c r="H286" s="180">
        <v>1</v>
      </c>
      <c r="I286" s="181"/>
      <c r="L286" s="176"/>
      <c r="M286" s="182"/>
      <c r="N286" s="183"/>
      <c r="O286" s="183"/>
      <c r="P286" s="183"/>
      <c r="Q286" s="183"/>
      <c r="R286" s="183"/>
      <c r="S286" s="183"/>
      <c r="T286" s="184"/>
      <c r="AT286" s="178" t="s">
        <v>137</v>
      </c>
      <c r="AU286" s="178" t="s">
        <v>88</v>
      </c>
      <c r="AV286" s="13" t="s">
        <v>88</v>
      </c>
      <c r="AW286" s="13" t="s">
        <v>35</v>
      </c>
      <c r="AX286" s="13" t="s">
        <v>79</v>
      </c>
      <c r="AY286" s="178" t="s">
        <v>129</v>
      </c>
    </row>
    <row r="287" spans="1:65" s="14" customFormat="1">
      <c r="B287" s="185"/>
      <c r="D287" s="177" t="s">
        <v>137</v>
      </c>
      <c r="E287" s="186" t="s">
        <v>1</v>
      </c>
      <c r="F287" s="187" t="s">
        <v>139</v>
      </c>
      <c r="H287" s="188">
        <v>1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6" t="s">
        <v>137</v>
      </c>
      <c r="AU287" s="186" t="s">
        <v>88</v>
      </c>
      <c r="AV287" s="14" t="s">
        <v>135</v>
      </c>
      <c r="AW287" s="14" t="s">
        <v>35</v>
      </c>
      <c r="AX287" s="14" t="s">
        <v>21</v>
      </c>
      <c r="AY287" s="186" t="s">
        <v>129</v>
      </c>
    </row>
    <row r="288" spans="1:65" s="2" customFormat="1" ht="16.5" customHeight="1">
      <c r="A288" s="32"/>
      <c r="B288" s="161"/>
      <c r="C288" s="162" t="s">
        <v>344</v>
      </c>
      <c r="D288" s="162" t="s">
        <v>131</v>
      </c>
      <c r="E288" s="163" t="s">
        <v>577</v>
      </c>
      <c r="F288" s="164" t="s">
        <v>578</v>
      </c>
      <c r="G288" s="165" t="s">
        <v>179</v>
      </c>
      <c r="H288" s="166">
        <v>169</v>
      </c>
      <c r="I288" s="167"/>
      <c r="J288" s="168">
        <f>ROUND(I288*H288,2)</f>
        <v>0</v>
      </c>
      <c r="K288" s="169"/>
      <c r="L288" s="33"/>
      <c r="M288" s="170" t="s">
        <v>1</v>
      </c>
      <c r="N288" s="171" t="s">
        <v>44</v>
      </c>
      <c r="O288" s="58"/>
      <c r="P288" s="172">
        <f>O288*H288</f>
        <v>0</v>
      </c>
      <c r="Q288" s="172">
        <v>0</v>
      </c>
      <c r="R288" s="172">
        <f>Q288*H288</f>
        <v>0</v>
      </c>
      <c r="S288" s="172">
        <v>0</v>
      </c>
      <c r="T288" s="173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4" t="s">
        <v>135</v>
      </c>
      <c r="AT288" s="174" t="s">
        <v>131</v>
      </c>
      <c r="AU288" s="174" t="s">
        <v>88</v>
      </c>
      <c r="AY288" s="17" t="s">
        <v>129</v>
      </c>
      <c r="BE288" s="175">
        <f>IF(N288="základní",J288,0)</f>
        <v>0</v>
      </c>
      <c r="BF288" s="175">
        <f>IF(N288="snížená",J288,0)</f>
        <v>0</v>
      </c>
      <c r="BG288" s="175">
        <f>IF(N288="zákl. přenesená",J288,0)</f>
        <v>0</v>
      </c>
      <c r="BH288" s="175">
        <f>IF(N288="sníž. přenesená",J288,0)</f>
        <v>0</v>
      </c>
      <c r="BI288" s="175">
        <f>IF(N288="nulová",J288,0)</f>
        <v>0</v>
      </c>
      <c r="BJ288" s="17" t="s">
        <v>21</v>
      </c>
      <c r="BK288" s="175">
        <f>ROUND(I288*H288,2)</f>
        <v>0</v>
      </c>
      <c r="BL288" s="17" t="s">
        <v>135</v>
      </c>
      <c r="BM288" s="174" t="s">
        <v>579</v>
      </c>
    </row>
    <row r="289" spans="1:65" s="13" customFormat="1">
      <c r="B289" s="176"/>
      <c r="D289" s="177" t="s">
        <v>137</v>
      </c>
      <c r="E289" s="178" t="s">
        <v>1</v>
      </c>
      <c r="F289" s="179" t="s">
        <v>572</v>
      </c>
      <c r="H289" s="180">
        <v>169</v>
      </c>
      <c r="I289" s="181"/>
      <c r="L289" s="176"/>
      <c r="M289" s="182"/>
      <c r="N289" s="183"/>
      <c r="O289" s="183"/>
      <c r="P289" s="183"/>
      <c r="Q289" s="183"/>
      <c r="R289" s="183"/>
      <c r="S289" s="183"/>
      <c r="T289" s="184"/>
      <c r="AT289" s="178" t="s">
        <v>137</v>
      </c>
      <c r="AU289" s="178" t="s">
        <v>88</v>
      </c>
      <c r="AV289" s="13" t="s">
        <v>88</v>
      </c>
      <c r="AW289" s="13" t="s">
        <v>35</v>
      </c>
      <c r="AX289" s="13" t="s">
        <v>79</v>
      </c>
      <c r="AY289" s="178" t="s">
        <v>129</v>
      </c>
    </row>
    <row r="290" spans="1:65" s="14" customFormat="1">
      <c r="B290" s="185"/>
      <c r="D290" s="177" t="s">
        <v>137</v>
      </c>
      <c r="E290" s="186" t="s">
        <v>1</v>
      </c>
      <c r="F290" s="187" t="s">
        <v>139</v>
      </c>
      <c r="H290" s="188">
        <v>169</v>
      </c>
      <c r="I290" s="189"/>
      <c r="L290" s="185"/>
      <c r="M290" s="190"/>
      <c r="N290" s="191"/>
      <c r="O290" s="191"/>
      <c r="P290" s="191"/>
      <c r="Q290" s="191"/>
      <c r="R290" s="191"/>
      <c r="S290" s="191"/>
      <c r="T290" s="192"/>
      <c r="AT290" s="186" t="s">
        <v>137</v>
      </c>
      <c r="AU290" s="186" t="s">
        <v>88</v>
      </c>
      <c r="AV290" s="14" t="s">
        <v>135</v>
      </c>
      <c r="AW290" s="14" t="s">
        <v>35</v>
      </c>
      <c r="AX290" s="14" t="s">
        <v>21</v>
      </c>
      <c r="AY290" s="186" t="s">
        <v>129</v>
      </c>
    </row>
    <row r="291" spans="1:65" s="2" customFormat="1" ht="21.75" customHeight="1">
      <c r="A291" s="32"/>
      <c r="B291" s="161"/>
      <c r="C291" s="162" t="s">
        <v>348</v>
      </c>
      <c r="D291" s="162" t="s">
        <v>131</v>
      </c>
      <c r="E291" s="163" t="s">
        <v>580</v>
      </c>
      <c r="F291" s="164" t="s">
        <v>581</v>
      </c>
      <c r="G291" s="165" t="s">
        <v>216</v>
      </c>
      <c r="H291" s="166">
        <v>2</v>
      </c>
      <c r="I291" s="167"/>
      <c r="J291" s="168">
        <f>ROUND(I291*H291,2)</f>
        <v>0</v>
      </c>
      <c r="K291" s="169"/>
      <c r="L291" s="33"/>
      <c r="M291" s="170" t="s">
        <v>1</v>
      </c>
      <c r="N291" s="171" t="s">
        <v>44</v>
      </c>
      <c r="O291" s="58"/>
      <c r="P291" s="172">
        <f>O291*H291</f>
        <v>0</v>
      </c>
      <c r="Q291" s="172">
        <v>0.10761999999999999</v>
      </c>
      <c r="R291" s="172">
        <f>Q291*H291</f>
        <v>0.21523999999999999</v>
      </c>
      <c r="S291" s="172">
        <v>0</v>
      </c>
      <c r="T291" s="173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4" t="s">
        <v>135</v>
      </c>
      <c r="AT291" s="174" t="s">
        <v>131</v>
      </c>
      <c r="AU291" s="174" t="s">
        <v>88</v>
      </c>
      <c r="AY291" s="17" t="s">
        <v>129</v>
      </c>
      <c r="BE291" s="175">
        <f>IF(N291="základní",J291,0)</f>
        <v>0</v>
      </c>
      <c r="BF291" s="175">
        <f>IF(N291="snížená",J291,0)</f>
        <v>0</v>
      </c>
      <c r="BG291" s="175">
        <f>IF(N291="zákl. přenesená",J291,0)</f>
        <v>0</v>
      </c>
      <c r="BH291" s="175">
        <f>IF(N291="sníž. přenesená",J291,0)</f>
        <v>0</v>
      </c>
      <c r="BI291" s="175">
        <f>IF(N291="nulová",J291,0)</f>
        <v>0</v>
      </c>
      <c r="BJ291" s="17" t="s">
        <v>21</v>
      </c>
      <c r="BK291" s="175">
        <f>ROUND(I291*H291,2)</f>
        <v>0</v>
      </c>
      <c r="BL291" s="17" t="s">
        <v>135</v>
      </c>
      <c r="BM291" s="174" t="s">
        <v>582</v>
      </c>
    </row>
    <row r="292" spans="1:65" s="13" customFormat="1">
      <c r="B292" s="176"/>
      <c r="D292" s="177" t="s">
        <v>137</v>
      </c>
      <c r="E292" s="178" t="s">
        <v>1</v>
      </c>
      <c r="F292" s="179" t="s">
        <v>583</v>
      </c>
      <c r="H292" s="180">
        <v>2</v>
      </c>
      <c r="I292" s="181"/>
      <c r="L292" s="176"/>
      <c r="M292" s="182"/>
      <c r="N292" s="183"/>
      <c r="O292" s="183"/>
      <c r="P292" s="183"/>
      <c r="Q292" s="183"/>
      <c r="R292" s="183"/>
      <c r="S292" s="183"/>
      <c r="T292" s="184"/>
      <c r="AT292" s="178" t="s">
        <v>137</v>
      </c>
      <c r="AU292" s="178" t="s">
        <v>88</v>
      </c>
      <c r="AV292" s="13" t="s">
        <v>88</v>
      </c>
      <c r="AW292" s="13" t="s">
        <v>35</v>
      </c>
      <c r="AX292" s="13" t="s">
        <v>79</v>
      </c>
      <c r="AY292" s="178" t="s">
        <v>129</v>
      </c>
    </row>
    <row r="293" spans="1:65" s="14" customFormat="1">
      <c r="B293" s="185"/>
      <c r="D293" s="177" t="s">
        <v>137</v>
      </c>
      <c r="E293" s="186" t="s">
        <v>1</v>
      </c>
      <c r="F293" s="187" t="s">
        <v>139</v>
      </c>
      <c r="H293" s="188">
        <v>2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6" t="s">
        <v>137</v>
      </c>
      <c r="AU293" s="186" t="s">
        <v>88</v>
      </c>
      <c r="AV293" s="14" t="s">
        <v>135</v>
      </c>
      <c r="AW293" s="14" t="s">
        <v>35</v>
      </c>
      <c r="AX293" s="14" t="s">
        <v>21</v>
      </c>
      <c r="AY293" s="186" t="s">
        <v>129</v>
      </c>
    </row>
    <row r="294" spans="1:65" s="2" customFormat="1" ht="21.75" customHeight="1">
      <c r="A294" s="32"/>
      <c r="B294" s="161"/>
      <c r="C294" s="162" t="s">
        <v>353</v>
      </c>
      <c r="D294" s="162" t="s">
        <v>131</v>
      </c>
      <c r="E294" s="163" t="s">
        <v>584</v>
      </c>
      <c r="F294" s="164" t="s">
        <v>585</v>
      </c>
      <c r="G294" s="165" t="s">
        <v>216</v>
      </c>
      <c r="H294" s="166">
        <v>2</v>
      </c>
      <c r="I294" s="167"/>
      <c r="J294" s="168">
        <f>ROUND(I294*H294,2)</f>
        <v>0</v>
      </c>
      <c r="K294" s="169"/>
      <c r="L294" s="33"/>
      <c r="M294" s="170" t="s">
        <v>1</v>
      </c>
      <c r="N294" s="171" t="s">
        <v>44</v>
      </c>
      <c r="O294" s="58"/>
      <c r="P294" s="172">
        <f>O294*H294</f>
        <v>0</v>
      </c>
      <c r="Q294" s="172">
        <v>2.4240000000000001E-2</v>
      </c>
      <c r="R294" s="172">
        <f>Q294*H294</f>
        <v>4.8480000000000002E-2</v>
      </c>
      <c r="S294" s="172">
        <v>0</v>
      </c>
      <c r="T294" s="173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4" t="s">
        <v>135</v>
      </c>
      <c r="AT294" s="174" t="s">
        <v>131</v>
      </c>
      <c r="AU294" s="174" t="s">
        <v>88</v>
      </c>
      <c r="AY294" s="17" t="s">
        <v>129</v>
      </c>
      <c r="BE294" s="175">
        <f>IF(N294="základní",J294,0)</f>
        <v>0</v>
      </c>
      <c r="BF294" s="175">
        <f>IF(N294="snížená",J294,0)</f>
        <v>0</v>
      </c>
      <c r="BG294" s="175">
        <f>IF(N294="zákl. přenesená",J294,0)</f>
        <v>0</v>
      </c>
      <c r="BH294" s="175">
        <f>IF(N294="sníž. přenesená",J294,0)</f>
        <v>0</v>
      </c>
      <c r="BI294" s="175">
        <f>IF(N294="nulová",J294,0)</f>
        <v>0</v>
      </c>
      <c r="BJ294" s="17" t="s">
        <v>21</v>
      </c>
      <c r="BK294" s="175">
        <f>ROUND(I294*H294,2)</f>
        <v>0</v>
      </c>
      <c r="BL294" s="17" t="s">
        <v>135</v>
      </c>
      <c r="BM294" s="174" t="s">
        <v>586</v>
      </c>
    </row>
    <row r="295" spans="1:65" s="2" customFormat="1" ht="21.75" customHeight="1">
      <c r="A295" s="32"/>
      <c r="B295" s="161"/>
      <c r="C295" s="162" t="s">
        <v>357</v>
      </c>
      <c r="D295" s="162" t="s">
        <v>131</v>
      </c>
      <c r="E295" s="163" t="s">
        <v>587</v>
      </c>
      <c r="F295" s="164" t="s">
        <v>588</v>
      </c>
      <c r="G295" s="165" t="s">
        <v>216</v>
      </c>
      <c r="H295" s="166">
        <v>2</v>
      </c>
      <c r="I295" s="167"/>
      <c r="J295" s="168">
        <f>ROUND(I295*H295,2)</f>
        <v>0</v>
      </c>
      <c r="K295" s="169"/>
      <c r="L295" s="33"/>
      <c r="M295" s="170" t="s">
        <v>1</v>
      </c>
      <c r="N295" s="171" t="s">
        <v>44</v>
      </c>
      <c r="O295" s="58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4" t="s">
        <v>135</v>
      </c>
      <c r="AT295" s="174" t="s">
        <v>131</v>
      </c>
      <c r="AU295" s="174" t="s">
        <v>88</v>
      </c>
      <c r="AY295" s="17" t="s">
        <v>129</v>
      </c>
      <c r="BE295" s="175">
        <f>IF(N295="základní",J295,0)</f>
        <v>0</v>
      </c>
      <c r="BF295" s="175">
        <f>IF(N295="snížená",J295,0)</f>
        <v>0</v>
      </c>
      <c r="BG295" s="175">
        <f>IF(N295="zákl. přenesená",J295,0)</f>
        <v>0</v>
      </c>
      <c r="BH295" s="175">
        <f>IF(N295="sníž. přenesená",J295,0)</f>
        <v>0</v>
      </c>
      <c r="BI295" s="175">
        <f>IF(N295="nulová",J295,0)</f>
        <v>0</v>
      </c>
      <c r="BJ295" s="17" t="s">
        <v>21</v>
      </c>
      <c r="BK295" s="175">
        <f>ROUND(I295*H295,2)</f>
        <v>0</v>
      </c>
      <c r="BL295" s="17" t="s">
        <v>135</v>
      </c>
      <c r="BM295" s="174" t="s">
        <v>589</v>
      </c>
    </row>
    <row r="296" spans="1:65" s="2" customFormat="1" ht="21.75" customHeight="1">
      <c r="A296" s="32"/>
      <c r="B296" s="161"/>
      <c r="C296" s="162" t="s">
        <v>362</v>
      </c>
      <c r="D296" s="162" t="s">
        <v>131</v>
      </c>
      <c r="E296" s="163" t="s">
        <v>590</v>
      </c>
      <c r="F296" s="164" t="s">
        <v>591</v>
      </c>
      <c r="G296" s="165" t="s">
        <v>216</v>
      </c>
      <c r="H296" s="166">
        <v>2</v>
      </c>
      <c r="I296" s="167"/>
      <c r="J296" s="168">
        <f>ROUND(I296*H296,2)</f>
        <v>0</v>
      </c>
      <c r="K296" s="169"/>
      <c r="L296" s="33"/>
      <c r="M296" s="170" t="s">
        <v>1</v>
      </c>
      <c r="N296" s="171" t="s">
        <v>44</v>
      </c>
      <c r="O296" s="58"/>
      <c r="P296" s="172">
        <f>O296*H296</f>
        <v>0</v>
      </c>
      <c r="Q296" s="172">
        <v>0.42115999999999998</v>
      </c>
      <c r="R296" s="172">
        <f>Q296*H296</f>
        <v>0.84231999999999996</v>
      </c>
      <c r="S296" s="172">
        <v>0</v>
      </c>
      <c r="T296" s="173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74" t="s">
        <v>135</v>
      </c>
      <c r="AT296" s="174" t="s">
        <v>131</v>
      </c>
      <c r="AU296" s="174" t="s">
        <v>88</v>
      </c>
      <c r="AY296" s="17" t="s">
        <v>129</v>
      </c>
      <c r="BE296" s="175">
        <f>IF(N296="základní",J296,0)</f>
        <v>0</v>
      </c>
      <c r="BF296" s="175">
        <f>IF(N296="snížená",J296,0)</f>
        <v>0</v>
      </c>
      <c r="BG296" s="175">
        <f>IF(N296="zákl. přenesená",J296,0)</f>
        <v>0</v>
      </c>
      <c r="BH296" s="175">
        <f>IF(N296="sníž. přenesená",J296,0)</f>
        <v>0</v>
      </c>
      <c r="BI296" s="175">
        <f>IF(N296="nulová",J296,0)</f>
        <v>0</v>
      </c>
      <c r="BJ296" s="17" t="s">
        <v>21</v>
      </c>
      <c r="BK296" s="175">
        <f>ROUND(I296*H296,2)</f>
        <v>0</v>
      </c>
      <c r="BL296" s="17" t="s">
        <v>135</v>
      </c>
      <c r="BM296" s="174" t="s">
        <v>592</v>
      </c>
    </row>
    <row r="297" spans="1:65" s="12" customFormat="1" ht="22.75" customHeight="1">
      <c r="B297" s="148"/>
      <c r="D297" s="149" t="s">
        <v>78</v>
      </c>
      <c r="E297" s="159" t="s">
        <v>176</v>
      </c>
      <c r="F297" s="159" t="s">
        <v>243</v>
      </c>
      <c r="I297" s="151"/>
      <c r="J297" s="160">
        <f>BK297</f>
        <v>0</v>
      </c>
      <c r="L297" s="148"/>
      <c r="M297" s="153"/>
      <c r="N297" s="154"/>
      <c r="O297" s="154"/>
      <c r="P297" s="155">
        <f>SUM(P298:P300)</f>
        <v>0</v>
      </c>
      <c r="Q297" s="154"/>
      <c r="R297" s="155">
        <f>SUM(R298:R300)</f>
        <v>14.7402</v>
      </c>
      <c r="S297" s="154"/>
      <c r="T297" s="156">
        <f>SUM(T298:T300)</f>
        <v>0</v>
      </c>
      <c r="AR297" s="149" t="s">
        <v>21</v>
      </c>
      <c r="AT297" s="157" t="s">
        <v>78</v>
      </c>
      <c r="AU297" s="157" t="s">
        <v>21</v>
      </c>
      <c r="AY297" s="149" t="s">
        <v>129</v>
      </c>
      <c r="BK297" s="158">
        <f>SUM(BK298:BK300)</f>
        <v>0</v>
      </c>
    </row>
    <row r="298" spans="1:65" s="2" customFormat="1" ht="21.75" customHeight="1">
      <c r="A298" s="32"/>
      <c r="B298" s="161"/>
      <c r="C298" s="162" t="s">
        <v>366</v>
      </c>
      <c r="D298" s="162" t="s">
        <v>131</v>
      </c>
      <c r="E298" s="163" t="s">
        <v>593</v>
      </c>
      <c r="F298" s="164" t="s">
        <v>594</v>
      </c>
      <c r="G298" s="165" t="s">
        <v>179</v>
      </c>
      <c r="H298" s="166">
        <v>60</v>
      </c>
      <c r="I298" s="167"/>
      <c r="J298" s="168">
        <f>ROUND(I298*H298,2)</f>
        <v>0</v>
      </c>
      <c r="K298" s="169"/>
      <c r="L298" s="33"/>
      <c r="M298" s="170" t="s">
        <v>1</v>
      </c>
      <c r="N298" s="171" t="s">
        <v>44</v>
      </c>
      <c r="O298" s="58"/>
      <c r="P298" s="172">
        <f>O298*H298</f>
        <v>0</v>
      </c>
      <c r="Q298" s="172">
        <v>0.24567</v>
      </c>
      <c r="R298" s="172">
        <f>Q298*H298</f>
        <v>14.7402</v>
      </c>
      <c r="S298" s="172">
        <v>0</v>
      </c>
      <c r="T298" s="173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4" t="s">
        <v>135</v>
      </c>
      <c r="AT298" s="174" t="s">
        <v>131</v>
      </c>
      <c r="AU298" s="174" t="s">
        <v>88</v>
      </c>
      <c r="AY298" s="17" t="s">
        <v>129</v>
      </c>
      <c r="BE298" s="175">
        <f>IF(N298="základní",J298,0)</f>
        <v>0</v>
      </c>
      <c r="BF298" s="175">
        <f>IF(N298="snížená",J298,0)</f>
        <v>0</v>
      </c>
      <c r="BG298" s="175">
        <f>IF(N298="zákl. přenesená",J298,0)</f>
        <v>0</v>
      </c>
      <c r="BH298" s="175">
        <f>IF(N298="sníž. přenesená",J298,0)</f>
        <v>0</v>
      </c>
      <c r="BI298" s="175">
        <f>IF(N298="nulová",J298,0)</f>
        <v>0</v>
      </c>
      <c r="BJ298" s="17" t="s">
        <v>21</v>
      </c>
      <c r="BK298" s="175">
        <f>ROUND(I298*H298,2)</f>
        <v>0</v>
      </c>
      <c r="BL298" s="17" t="s">
        <v>135</v>
      </c>
      <c r="BM298" s="174" t="s">
        <v>595</v>
      </c>
    </row>
    <row r="299" spans="1:65" s="13" customFormat="1">
      <c r="B299" s="176"/>
      <c r="D299" s="177" t="s">
        <v>137</v>
      </c>
      <c r="E299" s="178" t="s">
        <v>1</v>
      </c>
      <c r="F299" s="179" t="s">
        <v>596</v>
      </c>
      <c r="H299" s="180">
        <v>60</v>
      </c>
      <c r="I299" s="181"/>
      <c r="L299" s="176"/>
      <c r="M299" s="182"/>
      <c r="N299" s="183"/>
      <c r="O299" s="183"/>
      <c r="P299" s="183"/>
      <c r="Q299" s="183"/>
      <c r="R299" s="183"/>
      <c r="S299" s="183"/>
      <c r="T299" s="184"/>
      <c r="AT299" s="178" t="s">
        <v>137</v>
      </c>
      <c r="AU299" s="178" t="s">
        <v>88</v>
      </c>
      <c r="AV299" s="13" t="s">
        <v>88</v>
      </c>
      <c r="AW299" s="13" t="s">
        <v>35</v>
      </c>
      <c r="AX299" s="13" t="s">
        <v>79</v>
      </c>
      <c r="AY299" s="178" t="s">
        <v>129</v>
      </c>
    </row>
    <row r="300" spans="1:65" s="14" customFormat="1">
      <c r="B300" s="185"/>
      <c r="D300" s="177" t="s">
        <v>137</v>
      </c>
      <c r="E300" s="186" t="s">
        <v>1</v>
      </c>
      <c r="F300" s="187" t="s">
        <v>139</v>
      </c>
      <c r="H300" s="188">
        <v>60</v>
      </c>
      <c r="I300" s="189"/>
      <c r="L300" s="185"/>
      <c r="M300" s="190"/>
      <c r="N300" s="191"/>
      <c r="O300" s="191"/>
      <c r="P300" s="191"/>
      <c r="Q300" s="191"/>
      <c r="R300" s="191"/>
      <c r="S300" s="191"/>
      <c r="T300" s="192"/>
      <c r="AT300" s="186" t="s">
        <v>137</v>
      </c>
      <c r="AU300" s="186" t="s">
        <v>88</v>
      </c>
      <c r="AV300" s="14" t="s">
        <v>135</v>
      </c>
      <c r="AW300" s="14" t="s">
        <v>35</v>
      </c>
      <c r="AX300" s="14" t="s">
        <v>21</v>
      </c>
      <c r="AY300" s="186" t="s">
        <v>129</v>
      </c>
    </row>
    <row r="301" spans="1:65" s="12" customFormat="1" ht="22.75" customHeight="1">
      <c r="B301" s="148"/>
      <c r="D301" s="149" t="s">
        <v>78</v>
      </c>
      <c r="E301" s="159" t="s">
        <v>249</v>
      </c>
      <c r="F301" s="159" t="s">
        <v>250</v>
      </c>
      <c r="I301" s="151"/>
      <c r="J301" s="160">
        <f>BK301</f>
        <v>0</v>
      </c>
      <c r="L301" s="148"/>
      <c r="M301" s="153"/>
      <c r="N301" s="154"/>
      <c r="O301" s="154"/>
      <c r="P301" s="155">
        <f>SUM(P302:P304)</f>
        <v>0</v>
      </c>
      <c r="Q301" s="154"/>
      <c r="R301" s="155">
        <f>SUM(R302:R304)</f>
        <v>0</v>
      </c>
      <c r="S301" s="154"/>
      <c r="T301" s="156">
        <f>SUM(T302:T304)</f>
        <v>0</v>
      </c>
      <c r="AR301" s="149" t="s">
        <v>21</v>
      </c>
      <c r="AT301" s="157" t="s">
        <v>78</v>
      </c>
      <c r="AU301" s="157" t="s">
        <v>21</v>
      </c>
      <c r="AY301" s="149" t="s">
        <v>129</v>
      </c>
      <c r="BK301" s="158">
        <f>SUM(BK302:BK304)</f>
        <v>0</v>
      </c>
    </row>
    <row r="302" spans="1:65" s="2" customFormat="1" ht="21.75" customHeight="1">
      <c r="A302" s="32"/>
      <c r="B302" s="161"/>
      <c r="C302" s="162" t="s">
        <v>370</v>
      </c>
      <c r="D302" s="162" t="s">
        <v>131</v>
      </c>
      <c r="E302" s="163" t="s">
        <v>252</v>
      </c>
      <c r="F302" s="164" t="s">
        <v>253</v>
      </c>
      <c r="G302" s="165" t="s">
        <v>156</v>
      </c>
      <c r="H302" s="166">
        <v>85.266000000000005</v>
      </c>
      <c r="I302" s="167"/>
      <c r="J302" s="168">
        <f>ROUND(I302*H302,2)</f>
        <v>0</v>
      </c>
      <c r="K302" s="169"/>
      <c r="L302" s="33"/>
      <c r="M302" s="170" t="s">
        <v>1</v>
      </c>
      <c r="N302" s="171" t="s">
        <v>44</v>
      </c>
      <c r="O302" s="58"/>
      <c r="P302" s="172">
        <f>O302*H302</f>
        <v>0</v>
      </c>
      <c r="Q302" s="172">
        <v>0</v>
      </c>
      <c r="R302" s="172">
        <f>Q302*H302</f>
        <v>0</v>
      </c>
      <c r="S302" s="172">
        <v>0</v>
      </c>
      <c r="T302" s="173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4" t="s">
        <v>135</v>
      </c>
      <c r="AT302" s="174" t="s">
        <v>131</v>
      </c>
      <c r="AU302" s="174" t="s">
        <v>88</v>
      </c>
      <c r="AY302" s="17" t="s">
        <v>129</v>
      </c>
      <c r="BE302" s="175">
        <f>IF(N302="základní",J302,0)</f>
        <v>0</v>
      </c>
      <c r="BF302" s="175">
        <f>IF(N302="snížená",J302,0)</f>
        <v>0</v>
      </c>
      <c r="BG302" s="175">
        <f>IF(N302="zákl. přenesená",J302,0)</f>
        <v>0</v>
      </c>
      <c r="BH302" s="175">
        <f>IF(N302="sníž. přenesená",J302,0)</f>
        <v>0</v>
      </c>
      <c r="BI302" s="175">
        <f>IF(N302="nulová",J302,0)</f>
        <v>0</v>
      </c>
      <c r="BJ302" s="17" t="s">
        <v>21</v>
      </c>
      <c r="BK302" s="175">
        <f>ROUND(I302*H302,2)</f>
        <v>0</v>
      </c>
      <c r="BL302" s="17" t="s">
        <v>135</v>
      </c>
      <c r="BM302" s="174" t="s">
        <v>597</v>
      </c>
    </row>
    <row r="303" spans="1:65" s="13" customFormat="1">
      <c r="B303" s="176"/>
      <c r="D303" s="177" t="s">
        <v>137</v>
      </c>
      <c r="E303" s="178" t="s">
        <v>1</v>
      </c>
      <c r="F303" s="179" t="s">
        <v>598</v>
      </c>
      <c r="H303" s="180">
        <v>85.266000000000005</v>
      </c>
      <c r="I303" s="181"/>
      <c r="L303" s="176"/>
      <c r="M303" s="182"/>
      <c r="N303" s="183"/>
      <c r="O303" s="183"/>
      <c r="P303" s="183"/>
      <c r="Q303" s="183"/>
      <c r="R303" s="183"/>
      <c r="S303" s="183"/>
      <c r="T303" s="184"/>
      <c r="AT303" s="178" t="s">
        <v>137</v>
      </c>
      <c r="AU303" s="178" t="s">
        <v>88</v>
      </c>
      <c r="AV303" s="13" t="s">
        <v>88</v>
      </c>
      <c r="AW303" s="13" t="s">
        <v>35</v>
      </c>
      <c r="AX303" s="13" t="s">
        <v>79</v>
      </c>
      <c r="AY303" s="178" t="s">
        <v>129</v>
      </c>
    </row>
    <row r="304" spans="1:65" s="14" customFormat="1">
      <c r="B304" s="185"/>
      <c r="D304" s="177" t="s">
        <v>137</v>
      </c>
      <c r="E304" s="186" t="s">
        <v>1</v>
      </c>
      <c r="F304" s="187" t="s">
        <v>139</v>
      </c>
      <c r="H304" s="188">
        <v>85.266000000000005</v>
      </c>
      <c r="I304" s="189"/>
      <c r="L304" s="185"/>
      <c r="M304" s="190"/>
      <c r="N304" s="191"/>
      <c r="O304" s="191"/>
      <c r="P304" s="191"/>
      <c r="Q304" s="191"/>
      <c r="R304" s="191"/>
      <c r="S304" s="191"/>
      <c r="T304" s="192"/>
      <c r="AT304" s="186" t="s">
        <v>137</v>
      </c>
      <c r="AU304" s="186" t="s">
        <v>88</v>
      </c>
      <c r="AV304" s="14" t="s">
        <v>135</v>
      </c>
      <c r="AW304" s="14" t="s">
        <v>35</v>
      </c>
      <c r="AX304" s="14" t="s">
        <v>21</v>
      </c>
      <c r="AY304" s="186" t="s">
        <v>129</v>
      </c>
    </row>
    <row r="305" spans="1:65" s="12" customFormat="1" ht="26" customHeight="1">
      <c r="B305" s="148"/>
      <c r="D305" s="149" t="s">
        <v>78</v>
      </c>
      <c r="E305" s="150" t="s">
        <v>256</v>
      </c>
      <c r="F305" s="150" t="s">
        <v>257</v>
      </c>
      <c r="I305" s="151"/>
      <c r="J305" s="152">
        <f>BK305</f>
        <v>0</v>
      </c>
      <c r="L305" s="148"/>
      <c r="M305" s="153"/>
      <c r="N305" s="154"/>
      <c r="O305" s="154"/>
      <c r="P305" s="155">
        <f>P306+P310</f>
        <v>0</v>
      </c>
      <c r="Q305" s="154"/>
      <c r="R305" s="155">
        <f>R306+R310</f>
        <v>2.0060000000000001E-2</v>
      </c>
      <c r="S305" s="154"/>
      <c r="T305" s="156">
        <f>T306+T310</f>
        <v>0</v>
      </c>
      <c r="AR305" s="149" t="s">
        <v>88</v>
      </c>
      <c r="AT305" s="157" t="s">
        <v>78</v>
      </c>
      <c r="AU305" s="157" t="s">
        <v>79</v>
      </c>
      <c r="AY305" s="149" t="s">
        <v>129</v>
      </c>
      <c r="BK305" s="158">
        <f>BK306+BK310</f>
        <v>0</v>
      </c>
    </row>
    <row r="306" spans="1:65" s="12" customFormat="1" ht="22.75" customHeight="1">
      <c r="B306" s="148"/>
      <c r="D306" s="149" t="s">
        <v>78</v>
      </c>
      <c r="E306" s="159" t="s">
        <v>599</v>
      </c>
      <c r="F306" s="159" t="s">
        <v>600</v>
      </c>
      <c r="I306" s="151"/>
      <c r="J306" s="160">
        <f>BK306</f>
        <v>0</v>
      </c>
      <c r="L306" s="148"/>
      <c r="M306" s="153"/>
      <c r="N306" s="154"/>
      <c r="O306" s="154"/>
      <c r="P306" s="155">
        <f>SUM(P307:P309)</f>
        <v>0</v>
      </c>
      <c r="Q306" s="154"/>
      <c r="R306" s="155">
        <f>SUM(R307:R309)</f>
        <v>9.0000000000000011E-3</v>
      </c>
      <c r="S306" s="154"/>
      <c r="T306" s="156">
        <f>SUM(T307:T309)</f>
        <v>0</v>
      </c>
      <c r="AR306" s="149" t="s">
        <v>88</v>
      </c>
      <c r="AT306" s="157" t="s">
        <v>78</v>
      </c>
      <c r="AU306" s="157" t="s">
        <v>21</v>
      </c>
      <c r="AY306" s="149" t="s">
        <v>129</v>
      </c>
      <c r="BK306" s="158">
        <f>SUM(BK307:BK309)</f>
        <v>0</v>
      </c>
    </row>
    <row r="307" spans="1:65" s="2" customFormat="1" ht="21.75" customHeight="1">
      <c r="A307" s="32"/>
      <c r="B307" s="161"/>
      <c r="C307" s="162" t="s">
        <v>375</v>
      </c>
      <c r="D307" s="162" t="s">
        <v>131</v>
      </c>
      <c r="E307" s="163" t="s">
        <v>601</v>
      </c>
      <c r="F307" s="164" t="s">
        <v>602</v>
      </c>
      <c r="G307" s="165" t="s">
        <v>216</v>
      </c>
      <c r="H307" s="166">
        <v>6</v>
      </c>
      <c r="I307" s="167"/>
      <c r="J307" s="168">
        <f>ROUND(I307*H307,2)</f>
        <v>0</v>
      </c>
      <c r="K307" s="169"/>
      <c r="L307" s="33"/>
      <c r="M307" s="170" t="s">
        <v>1</v>
      </c>
      <c r="N307" s="171" t="s">
        <v>44</v>
      </c>
      <c r="O307" s="58"/>
      <c r="P307" s="172">
        <f>O307*H307</f>
        <v>0</v>
      </c>
      <c r="Q307" s="172">
        <v>1.5E-3</v>
      </c>
      <c r="R307" s="172">
        <f>Q307*H307</f>
        <v>9.0000000000000011E-3</v>
      </c>
      <c r="S307" s="172">
        <v>0</v>
      </c>
      <c r="T307" s="173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4" t="s">
        <v>211</v>
      </c>
      <c r="AT307" s="174" t="s">
        <v>131</v>
      </c>
      <c r="AU307" s="174" t="s">
        <v>88</v>
      </c>
      <c r="AY307" s="17" t="s">
        <v>129</v>
      </c>
      <c r="BE307" s="175">
        <f>IF(N307="základní",J307,0)</f>
        <v>0</v>
      </c>
      <c r="BF307" s="175">
        <f>IF(N307="snížená",J307,0)</f>
        <v>0</v>
      </c>
      <c r="BG307" s="175">
        <f>IF(N307="zákl. přenesená",J307,0)</f>
        <v>0</v>
      </c>
      <c r="BH307" s="175">
        <f>IF(N307="sníž. přenesená",J307,0)</f>
        <v>0</v>
      </c>
      <c r="BI307" s="175">
        <f>IF(N307="nulová",J307,0)</f>
        <v>0</v>
      </c>
      <c r="BJ307" s="17" t="s">
        <v>21</v>
      </c>
      <c r="BK307" s="175">
        <f>ROUND(I307*H307,2)</f>
        <v>0</v>
      </c>
      <c r="BL307" s="17" t="s">
        <v>211</v>
      </c>
      <c r="BM307" s="174" t="s">
        <v>603</v>
      </c>
    </row>
    <row r="308" spans="1:65" s="13" customFormat="1">
      <c r="B308" s="176"/>
      <c r="D308" s="177" t="s">
        <v>137</v>
      </c>
      <c r="E308" s="178" t="s">
        <v>1</v>
      </c>
      <c r="F308" s="179" t="s">
        <v>604</v>
      </c>
      <c r="H308" s="180">
        <v>6</v>
      </c>
      <c r="I308" s="181"/>
      <c r="L308" s="176"/>
      <c r="M308" s="182"/>
      <c r="N308" s="183"/>
      <c r="O308" s="183"/>
      <c r="P308" s="183"/>
      <c r="Q308" s="183"/>
      <c r="R308" s="183"/>
      <c r="S308" s="183"/>
      <c r="T308" s="184"/>
      <c r="AT308" s="178" t="s">
        <v>137</v>
      </c>
      <c r="AU308" s="178" t="s">
        <v>88</v>
      </c>
      <c r="AV308" s="13" t="s">
        <v>88</v>
      </c>
      <c r="AW308" s="13" t="s">
        <v>35</v>
      </c>
      <c r="AX308" s="13" t="s">
        <v>79</v>
      </c>
      <c r="AY308" s="178" t="s">
        <v>129</v>
      </c>
    </row>
    <row r="309" spans="1:65" s="14" customFormat="1">
      <c r="B309" s="185"/>
      <c r="D309" s="177" t="s">
        <v>137</v>
      </c>
      <c r="E309" s="186" t="s">
        <v>1</v>
      </c>
      <c r="F309" s="187" t="s">
        <v>139</v>
      </c>
      <c r="H309" s="188">
        <v>6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137</v>
      </c>
      <c r="AU309" s="186" t="s">
        <v>88</v>
      </c>
      <c r="AV309" s="14" t="s">
        <v>135</v>
      </c>
      <c r="AW309" s="14" t="s">
        <v>35</v>
      </c>
      <c r="AX309" s="14" t="s">
        <v>21</v>
      </c>
      <c r="AY309" s="186" t="s">
        <v>129</v>
      </c>
    </row>
    <row r="310" spans="1:65" s="12" customFormat="1" ht="22.75" customHeight="1">
      <c r="B310" s="148"/>
      <c r="D310" s="149" t="s">
        <v>78</v>
      </c>
      <c r="E310" s="159" t="s">
        <v>605</v>
      </c>
      <c r="F310" s="159" t="s">
        <v>606</v>
      </c>
      <c r="I310" s="151"/>
      <c r="J310" s="160">
        <f>BK310</f>
        <v>0</v>
      </c>
      <c r="L310" s="148"/>
      <c r="M310" s="153"/>
      <c r="N310" s="154"/>
      <c r="O310" s="154"/>
      <c r="P310" s="155">
        <f>SUM(P311:P313)</f>
        <v>0</v>
      </c>
      <c r="Q310" s="154"/>
      <c r="R310" s="155">
        <f>SUM(R311:R313)</f>
        <v>1.106E-2</v>
      </c>
      <c r="S310" s="154"/>
      <c r="T310" s="156">
        <f>SUM(T311:T313)</f>
        <v>0</v>
      </c>
      <c r="AR310" s="149" t="s">
        <v>88</v>
      </c>
      <c r="AT310" s="157" t="s">
        <v>78</v>
      </c>
      <c r="AU310" s="157" t="s">
        <v>21</v>
      </c>
      <c r="AY310" s="149" t="s">
        <v>129</v>
      </c>
      <c r="BK310" s="158">
        <f>SUM(BK311:BK313)</f>
        <v>0</v>
      </c>
    </row>
    <row r="311" spans="1:65" s="2" customFormat="1" ht="16.5" customHeight="1">
      <c r="A311" s="32"/>
      <c r="B311" s="161"/>
      <c r="C311" s="162" t="s">
        <v>381</v>
      </c>
      <c r="D311" s="162" t="s">
        <v>131</v>
      </c>
      <c r="E311" s="163" t="s">
        <v>607</v>
      </c>
      <c r="F311" s="164" t="s">
        <v>608</v>
      </c>
      <c r="G311" s="165" t="s">
        <v>210</v>
      </c>
      <c r="H311" s="166">
        <v>1</v>
      </c>
      <c r="I311" s="167"/>
      <c r="J311" s="168">
        <f>ROUND(I311*H311,2)</f>
        <v>0</v>
      </c>
      <c r="K311" s="169"/>
      <c r="L311" s="33"/>
      <c r="M311" s="170" t="s">
        <v>1</v>
      </c>
      <c r="N311" s="171" t="s">
        <v>44</v>
      </c>
      <c r="O311" s="58"/>
      <c r="P311" s="172">
        <f>O311*H311</f>
        <v>0</v>
      </c>
      <c r="Q311" s="172">
        <v>1.106E-2</v>
      </c>
      <c r="R311" s="172">
        <f>Q311*H311</f>
        <v>1.106E-2</v>
      </c>
      <c r="S311" s="172">
        <v>0</v>
      </c>
      <c r="T311" s="173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4" t="s">
        <v>211</v>
      </c>
      <c r="AT311" s="174" t="s">
        <v>131</v>
      </c>
      <c r="AU311" s="174" t="s">
        <v>88</v>
      </c>
      <c r="AY311" s="17" t="s">
        <v>129</v>
      </c>
      <c r="BE311" s="175">
        <f>IF(N311="základní",J311,0)</f>
        <v>0</v>
      </c>
      <c r="BF311" s="175">
        <f>IF(N311="snížená",J311,0)</f>
        <v>0</v>
      </c>
      <c r="BG311" s="175">
        <f>IF(N311="zákl. přenesená",J311,0)</f>
        <v>0</v>
      </c>
      <c r="BH311" s="175">
        <f>IF(N311="sníž. přenesená",J311,0)</f>
        <v>0</v>
      </c>
      <c r="BI311" s="175">
        <f>IF(N311="nulová",J311,0)</f>
        <v>0</v>
      </c>
      <c r="BJ311" s="17" t="s">
        <v>21</v>
      </c>
      <c r="BK311" s="175">
        <f>ROUND(I311*H311,2)</f>
        <v>0</v>
      </c>
      <c r="BL311" s="17" t="s">
        <v>211</v>
      </c>
      <c r="BM311" s="174" t="s">
        <v>609</v>
      </c>
    </row>
    <row r="312" spans="1:65" s="13" customFormat="1">
      <c r="B312" s="176"/>
      <c r="D312" s="177" t="s">
        <v>137</v>
      </c>
      <c r="E312" s="178" t="s">
        <v>1</v>
      </c>
      <c r="F312" s="179" t="s">
        <v>610</v>
      </c>
      <c r="H312" s="180">
        <v>1</v>
      </c>
      <c r="I312" s="181"/>
      <c r="L312" s="176"/>
      <c r="M312" s="182"/>
      <c r="N312" s="183"/>
      <c r="O312" s="183"/>
      <c r="P312" s="183"/>
      <c r="Q312" s="183"/>
      <c r="R312" s="183"/>
      <c r="S312" s="183"/>
      <c r="T312" s="184"/>
      <c r="AT312" s="178" t="s">
        <v>137</v>
      </c>
      <c r="AU312" s="178" t="s">
        <v>88</v>
      </c>
      <c r="AV312" s="13" t="s">
        <v>88</v>
      </c>
      <c r="AW312" s="13" t="s">
        <v>35</v>
      </c>
      <c r="AX312" s="13" t="s">
        <v>79</v>
      </c>
      <c r="AY312" s="178" t="s">
        <v>129</v>
      </c>
    </row>
    <row r="313" spans="1:65" s="14" customFormat="1">
      <c r="B313" s="185"/>
      <c r="D313" s="177" t="s">
        <v>137</v>
      </c>
      <c r="E313" s="186" t="s">
        <v>1</v>
      </c>
      <c r="F313" s="187" t="s">
        <v>139</v>
      </c>
      <c r="H313" s="188">
        <v>1</v>
      </c>
      <c r="I313" s="189"/>
      <c r="L313" s="185"/>
      <c r="M313" s="204"/>
      <c r="N313" s="205"/>
      <c r="O313" s="205"/>
      <c r="P313" s="205"/>
      <c r="Q313" s="205"/>
      <c r="R313" s="205"/>
      <c r="S313" s="205"/>
      <c r="T313" s="206"/>
      <c r="AT313" s="186" t="s">
        <v>137</v>
      </c>
      <c r="AU313" s="186" t="s">
        <v>88</v>
      </c>
      <c r="AV313" s="14" t="s">
        <v>135</v>
      </c>
      <c r="AW313" s="14" t="s">
        <v>35</v>
      </c>
      <c r="AX313" s="14" t="s">
        <v>21</v>
      </c>
      <c r="AY313" s="186" t="s">
        <v>129</v>
      </c>
    </row>
    <row r="314" spans="1:65" s="2" customFormat="1" ht="6.9" customHeight="1">
      <c r="A314" s="32"/>
      <c r="B314" s="47"/>
      <c r="C314" s="48"/>
      <c r="D314" s="48"/>
      <c r="E314" s="48"/>
      <c r="F314" s="48"/>
      <c r="G314" s="48"/>
      <c r="H314" s="48"/>
      <c r="I314" s="120"/>
      <c r="J314" s="48"/>
      <c r="K314" s="48"/>
      <c r="L314" s="33"/>
      <c r="M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</row>
  </sheetData>
  <autoFilter ref="C126:K313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57"/>
  <sheetViews>
    <sheetView showGridLines="0" topLeftCell="A7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93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93"/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7" t="s">
        <v>95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" customHeight="1">
      <c r="B4" s="20"/>
      <c r="D4" s="21" t="s">
        <v>96</v>
      </c>
      <c r="I4" s="93"/>
      <c r="L4" s="20"/>
      <c r="M4" s="95" t="s">
        <v>10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5" t="str">
        <f>'Rekapitulace stavby'!K6</f>
        <v>REVITALIZACE AREÁLU fy. ELMONTIA a.s.</v>
      </c>
      <c r="F7" s="256"/>
      <c r="G7" s="256"/>
      <c r="H7" s="256"/>
      <c r="I7" s="93"/>
      <c r="L7" s="20"/>
    </row>
    <row r="8" spans="1:46" s="2" customFormat="1" ht="12" customHeight="1">
      <c r="A8" s="32"/>
      <c r="B8" s="33"/>
      <c r="C8" s="32"/>
      <c r="D8" s="27" t="s">
        <v>97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4" t="s">
        <v>611</v>
      </c>
      <c r="F9" s="254"/>
      <c r="G9" s="254"/>
      <c r="H9" s="254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21. 7. 2020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31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32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7" t="str">
        <f>'Rekapitulace stavby'!E14</f>
        <v>Vyplň údaj</v>
      </c>
      <c r="F18" s="249"/>
      <c r="G18" s="249"/>
      <c r="H18" s="249"/>
      <c r="I18" s="97" t="s">
        <v>31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34</v>
      </c>
      <c r="E20" s="32"/>
      <c r="F20" s="32"/>
      <c r="G20" s="32"/>
      <c r="H20" s="32"/>
      <c r="I20" s="97" t="s">
        <v>29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31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36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37</v>
      </c>
      <c r="F24" s="32"/>
      <c r="G24" s="32"/>
      <c r="H24" s="32"/>
      <c r="I24" s="97" t="s">
        <v>31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38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3" t="s">
        <v>1</v>
      </c>
      <c r="F27" s="253"/>
      <c r="G27" s="253"/>
      <c r="H27" s="25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3" t="s">
        <v>39</v>
      </c>
      <c r="E30" s="32"/>
      <c r="F30" s="32"/>
      <c r="G30" s="32"/>
      <c r="H30" s="32"/>
      <c r="I30" s="96"/>
      <c r="J30" s="71">
        <f>ROUND(J127,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41</v>
      </c>
      <c r="G32" s="32"/>
      <c r="H32" s="32"/>
      <c r="I32" s="104" t="s">
        <v>40</v>
      </c>
      <c r="J32" s="36" t="s">
        <v>42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43</v>
      </c>
      <c r="E33" s="27" t="s">
        <v>44</v>
      </c>
      <c r="F33" s="106">
        <f>ROUND((SUM(BE127:BE456)),  2)</f>
        <v>0</v>
      </c>
      <c r="G33" s="32"/>
      <c r="H33" s="32"/>
      <c r="I33" s="107">
        <v>0.21</v>
      </c>
      <c r="J33" s="106">
        <f>ROUND(((SUM(BE127:BE456))*I33),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45</v>
      </c>
      <c r="F34" s="106">
        <f>ROUND((SUM(BF127:BF456)),  2)</f>
        <v>0</v>
      </c>
      <c r="G34" s="32"/>
      <c r="H34" s="32"/>
      <c r="I34" s="107">
        <v>0.15</v>
      </c>
      <c r="J34" s="106">
        <f>ROUND(((SUM(BF127:BF456))*I34),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46</v>
      </c>
      <c r="F35" s="106">
        <f>ROUND((SUM(BG127:BG456)),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47</v>
      </c>
      <c r="F36" s="106">
        <f>ROUND((SUM(BH127:BH456)),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48</v>
      </c>
      <c r="F37" s="106">
        <f>ROUND((SUM(BI127:BI456)),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08"/>
      <c r="D39" s="109" t="s">
        <v>49</v>
      </c>
      <c r="E39" s="60"/>
      <c r="F39" s="60"/>
      <c r="G39" s="110" t="s">
        <v>50</v>
      </c>
      <c r="H39" s="111" t="s">
        <v>51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52</v>
      </c>
      <c r="E50" s="44"/>
      <c r="F50" s="44"/>
      <c r="G50" s="43" t="s">
        <v>53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5" t="s">
        <v>54</v>
      </c>
      <c r="E61" s="35"/>
      <c r="F61" s="116" t="s">
        <v>55</v>
      </c>
      <c r="G61" s="45" t="s">
        <v>54</v>
      </c>
      <c r="H61" s="35"/>
      <c r="I61" s="117"/>
      <c r="J61" s="118" t="s">
        <v>55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56</v>
      </c>
      <c r="E65" s="46"/>
      <c r="F65" s="46"/>
      <c r="G65" s="43" t="s">
        <v>57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5" t="s">
        <v>54</v>
      </c>
      <c r="E76" s="35"/>
      <c r="F76" s="116" t="s">
        <v>55</v>
      </c>
      <c r="G76" s="45" t="s">
        <v>54</v>
      </c>
      <c r="H76" s="35"/>
      <c r="I76" s="117"/>
      <c r="J76" s="118" t="s">
        <v>55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REVITALIZACE AREÁLU fy. ELMONTIA a.s.</v>
      </c>
      <c r="F85" s="256"/>
      <c r="G85" s="256"/>
      <c r="H85" s="256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4" t="str">
        <f>E9</f>
        <v>ZTI_ZDPS-072020 - D.1.4 - ZDRAVOTNĚ TECHNICKÉ INSTALACE</v>
      </c>
      <c r="F87" s="254"/>
      <c r="G87" s="254"/>
      <c r="H87" s="254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>kat. úz. Nepasice</v>
      </c>
      <c r="G89" s="32"/>
      <c r="H89" s="32"/>
      <c r="I89" s="97" t="s">
        <v>24</v>
      </c>
      <c r="J89" s="55" t="str">
        <f>IF(J12="","",J12)</f>
        <v>21. 7. 2020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34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32</v>
      </c>
      <c r="D92" s="32"/>
      <c r="E92" s="32"/>
      <c r="F92" s="25" t="str">
        <f>IF(E18="","",E18)</f>
        <v>Vyplň údaj</v>
      </c>
      <c r="G92" s="32"/>
      <c r="H92" s="32"/>
      <c r="I92" s="97" t="s">
        <v>36</v>
      </c>
      <c r="J92" s="30" t="str">
        <f>E24</f>
        <v>Ing. Karel Dovrtěl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100</v>
      </c>
      <c r="D94" s="108"/>
      <c r="E94" s="108"/>
      <c r="F94" s="108"/>
      <c r="G94" s="108"/>
      <c r="H94" s="108"/>
      <c r="I94" s="123"/>
      <c r="J94" s="124" t="s">
        <v>101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>
      <c r="A96" s="32"/>
      <c r="B96" s="33"/>
      <c r="C96" s="125" t="s">
        <v>102</v>
      </c>
      <c r="D96" s="32"/>
      <c r="E96" s="32"/>
      <c r="F96" s="32"/>
      <c r="G96" s="32"/>
      <c r="H96" s="32"/>
      <c r="I96" s="96"/>
      <c r="J96" s="71">
        <f>J127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103</v>
      </c>
    </row>
    <row r="97" spans="1:31" s="9" customFormat="1" ht="24.9" customHeight="1">
      <c r="B97" s="126"/>
      <c r="D97" s="127" t="s">
        <v>104</v>
      </c>
      <c r="E97" s="128"/>
      <c r="F97" s="128"/>
      <c r="G97" s="128"/>
      <c r="H97" s="128"/>
      <c r="I97" s="129"/>
      <c r="J97" s="130">
        <f>J128</f>
        <v>0</v>
      </c>
      <c r="L97" s="126"/>
    </row>
    <row r="98" spans="1:31" s="10" customFormat="1" ht="20" customHeight="1">
      <c r="B98" s="131"/>
      <c r="D98" s="132" t="s">
        <v>105</v>
      </c>
      <c r="E98" s="133"/>
      <c r="F98" s="133"/>
      <c r="G98" s="133"/>
      <c r="H98" s="133"/>
      <c r="I98" s="134"/>
      <c r="J98" s="135">
        <f>J129</f>
        <v>0</v>
      </c>
      <c r="L98" s="131"/>
    </row>
    <row r="99" spans="1:31" s="10" customFormat="1" ht="20" customHeight="1">
      <c r="B99" s="131"/>
      <c r="D99" s="132" t="s">
        <v>106</v>
      </c>
      <c r="E99" s="133"/>
      <c r="F99" s="133"/>
      <c r="G99" s="133"/>
      <c r="H99" s="133"/>
      <c r="I99" s="134"/>
      <c r="J99" s="135">
        <f>J153</f>
        <v>0</v>
      </c>
      <c r="L99" s="131"/>
    </row>
    <row r="100" spans="1:31" s="10" customFormat="1" ht="20" customHeight="1">
      <c r="B100" s="131"/>
      <c r="D100" s="132" t="s">
        <v>108</v>
      </c>
      <c r="E100" s="133"/>
      <c r="F100" s="133"/>
      <c r="G100" s="133"/>
      <c r="H100" s="133"/>
      <c r="I100" s="134"/>
      <c r="J100" s="135">
        <f>J157</f>
        <v>0</v>
      </c>
      <c r="L100" s="131"/>
    </row>
    <row r="101" spans="1:31" s="9" customFormat="1" ht="24.9" customHeight="1">
      <c r="B101" s="126"/>
      <c r="D101" s="127" t="s">
        <v>110</v>
      </c>
      <c r="E101" s="128"/>
      <c r="F101" s="128"/>
      <c r="G101" s="128"/>
      <c r="H101" s="128"/>
      <c r="I101" s="129"/>
      <c r="J101" s="130">
        <f>J159</f>
        <v>0</v>
      </c>
      <c r="L101" s="126"/>
    </row>
    <row r="102" spans="1:31" s="10" customFormat="1" ht="20" customHeight="1">
      <c r="B102" s="131"/>
      <c r="D102" s="132" t="s">
        <v>412</v>
      </c>
      <c r="E102" s="133"/>
      <c r="F102" s="133"/>
      <c r="G102" s="133"/>
      <c r="H102" s="133"/>
      <c r="I102" s="134"/>
      <c r="J102" s="135">
        <f>J160</f>
        <v>0</v>
      </c>
      <c r="L102" s="131"/>
    </row>
    <row r="103" spans="1:31" s="10" customFormat="1" ht="20" customHeight="1">
      <c r="B103" s="131"/>
      <c r="D103" s="132" t="s">
        <v>413</v>
      </c>
      <c r="E103" s="133"/>
      <c r="F103" s="133"/>
      <c r="G103" s="133"/>
      <c r="H103" s="133"/>
      <c r="I103" s="134"/>
      <c r="J103" s="135">
        <f>J243</f>
        <v>0</v>
      </c>
      <c r="L103" s="131"/>
    </row>
    <row r="104" spans="1:31" s="10" customFormat="1" ht="20" customHeight="1">
      <c r="B104" s="131"/>
      <c r="D104" s="132" t="s">
        <v>612</v>
      </c>
      <c r="E104" s="133"/>
      <c r="F104" s="133"/>
      <c r="G104" s="133"/>
      <c r="H104" s="133"/>
      <c r="I104" s="134"/>
      <c r="J104" s="135">
        <f>J393</f>
        <v>0</v>
      </c>
      <c r="L104" s="131"/>
    </row>
    <row r="105" spans="1:31" s="10" customFormat="1" ht="20" customHeight="1">
      <c r="B105" s="131"/>
      <c r="D105" s="132" t="s">
        <v>613</v>
      </c>
      <c r="E105" s="133"/>
      <c r="F105" s="133"/>
      <c r="G105" s="133"/>
      <c r="H105" s="133"/>
      <c r="I105" s="134"/>
      <c r="J105" s="135">
        <f>J413</f>
        <v>0</v>
      </c>
      <c r="L105" s="131"/>
    </row>
    <row r="106" spans="1:31" s="10" customFormat="1" ht="20" customHeight="1">
      <c r="B106" s="131"/>
      <c r="D106" s="132" t="s">
        <v>614</v>
      </c>
      <c r="E106" s="133"/>
      <c r="F106" s="133"/>
      <c r="G106" s="133"/>
      <c r="H106" s="133"/>
      <c r="I106" s="134"/>
      <c r="J106" s="135">
        <f>J443</f>
        <v>0</v>
      </c>
      <c r="L106" s="131"/>
    </row>
    <row r="107" spans="1:31" s="10" customFormat="1" ht="20" customHeight="1">
      <c r="B107" s="131"/>
      <c r="D107" s="132" t="s">
        <v>112</v>
      </c>
      <c r="E107" s="133"/>
      <c r="F107" s="133"/>
      <c r="G107" s="133"/>
      <c r="H107" s="133"/>
      <c r="I107" s="134"/>
      <c r="J107" s="135">
        <f>J450</f>
        <v>0</v>
      </c>
      <c r="L107" s="131"/>
    </row>
    <row r="108" spans="1:31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" customHeight="1">
      <c r="A109" s="32"/>
      <c r="B109" s="47"/>
      <c r="C109" s="48"/>
      <c r="D109" s="48"/>
      <c r="E109" s="48"/>
      <c r="F109" s="48"/>
      <c r="G109" s="48"/>
      <c r="H109" s="48"/>
      <c r="I109" s="120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63" s="2" customFormat="1" ht="6.9" customHeight="1">
      <c r="A113" s="32"/>
      <c r="B113" s="49"/>
      <c r="C113" s="50"/>
      <c r="D113" s="50"/>
      <c r="E113" s="50"/>
      <c r="F113" s="50"/>
      <c r="G113" s="50"/>
      <c r="H113" s="50"/>
      <c r="I113" s="121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24.9" customHeight="1">
      <c r="A114" s="32"/>
      <c r="B114" s="33"/>
      <c r="C114" s="21" t="s">
        <v>114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6.9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16</v>
      </c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2"/>
      <c r="D117" s="32"/>
      <c r="E117" s="255" t="str">
        <f>E7</f>
        <v>REVITALIZACE AREÁLU fy. ELMONTIA a.s.</v>
      </c>
      <c r="F117" s="256"/>
      <c r="G117" s="256"/>
      <c r="H117" s="256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97</v>
      </c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2"/>
      <c r="D119" s="32"/>
      <c r="E119" s="234" t="str">
        <f>E9</f>
        <v>ZTI_ZDPS-072020 - D.1.4 - ZDRAVOTNĚ TECHNICKÉ INSTALACE</v>
      </c>
      <c r="F119" s="254"/>
      <c r="G119" s="254"/>
      <c r="H119" s="254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22</v>
      </c>
      <c r="D121" s="32"/>
      <c r="E121" s="32"/>
      <c r="F121" s="25" t="str">
        <f>F12</f>
        <v>kat. úz. Nepasice</v>
      </c>
      <c r="G121" s="32"/>
      <c r="H121" s="32"/>
      <c r="I121" s="97" t="s">
        <v>24</v>
      </c>
      <c r="J121" s="55" t="str">
        <f>IF(J12="","",J12)</f>
        <v>21. 7. 2020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" customHeight="1">
      <c r="A122" s="32"/>
      <c r="B122" s="33"/>
      <c r="C122" s="32"/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28</v>
      </c>
      <c r="D123" s="32"/>
      <c r="E123" s="32"/>
      <c r="F123" s="25" t="str">
        <f>E15</f>
        <v xml:space="preserve"> </v>
      </c>
      <c r="G123" s="32"/>
      <c r="H123" s="32"/>
      <c r="I123" s="97" t="s">
        <v>34</v>
      </c>
      <c r="J123" s="30" t="str">
        <f>E21</f>
        <v xml:space="preserve"> 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15" customHeight="1">
      <c r="A124" s="32"/>
      <c r="B124" s="33"/>
      <c r="C124" s="27" t="s">
        <v>32</v>
      </c>
      <c r="D124" s="32"/>
      <c r="E124" s="32"/>
      <c r="F124" s="25" t="str">
        <f>IF(E18="","",E18)</f>
        <v>Vyplň údaj</v>
      </c>
      <c r="G124" s="32"/>
      <c r="H124" s="32"/>
      <c r="I124" s="97" t="s">
        <v>36</v>
      </c>
      <c r="J124" s="30" t="str">
        <f>E24</f>
        <v>Ing. Karel Dovrtěl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4" customHeight="1">
      <c r="A125" s="32"/>
      <c r="B125" s="33"/>
      <c r="C125" s="32"/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36"/>
      <c r="B126" s="137"/>
      <c r="C126" s="138" t="s">
        <v>115</v>
      </c>
      <c r="D126" s="139" t="s">
        <v>64</v>
      </c>
      <c r="E126" s="139" t="s">
        <v>60</v>
      </c>
      <c r="F126" s="139" t="s">
        <v>61</v>
      </c>
      <c r="G126" s="139" t="s">
        <v>116</v>
      </c>
      <c r="H126" s="139" t="s">
        <v>117</v>
      </c>
      <c r="I126" s="140" t="s">
        <v>118</v>
      </c>
      <c r="J126" s="141" t="s">
        <v>101</v>
      </c>
      <c r="K126" s="142" t="s">
        <v>119</v>
      </c>
      <c r="L126" s="143"/>
      <c r="M126" s="62" t="s">
        <v>1</v>
      </c>
      <c r="N126" s="63" t="s">
        <v>43</v>
      </c>
      <c r="O126" s="63" t="s">
        <v>120</v>
      </c>
      <c r="P126" s="63" t="s">
        <v>121</v>
      </c>
      <c r="Q126" s="63" t="s">
        <v>122</v>
      </c>
      <c r="R126" s="63" t="s">
        <v>123</v>
      </c>
      <c r="S126" s="63" t="s">
        <v>124</v>
      </c>
      <c r="T126" s="64" t="s">
        <v>125</v>
      </c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</row>
    <row r="127" spans="1:63" s="2" customFormat="1" ht="22.75" customHeight="1">
      <c r="A127" s="32"/>
      <c r="B127" s="33"/>
      <c r="C127" s="69" t="s">
        <v>126</v>
      </c>
      <c r="D127" s="32"/>
      <c r="E127" s="32"/>
      <c r="F127" s="32"/>
      <c r="G127" s="32"/>
      <c r="H127" s="32"/>
      <c r="I127" s="96"/>
      <c r="J127" s="144">
        <f>BK127</f>
        <v>0</v>
      </c>
      <c r="K127" s="32"/>
      <c r="L127" s="33"/>
      <c r="M127" s="65"/>
      <c r="N127" s="56"/>
      <c r="O127" s="66"/>
      <c r="P127" s="145">
        <f>P128+P159</f>
        <v>0</v>
      </c>
      <c r="Q127" s="66"/>
      <c r="R127" s="145">
        <f>R128+R159</f>
        <v>32.607173799999998</v>
      </c>
      <c r="S127" s="66"/>
      <c r="T127" s="146">
        <f>T128+T159</f>
        <v>231.00000000000003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78</v>
      </c>
      <c r="AU127" s="17" t="s">
        <v>103</v>
      </c>
      <c r="BK127" s="147">
        <f>BK128+BK159</f>
        <v>0</v>
      </c>
    </row>
    <row r="128" spans="1:63" s="12" customFormat="1" ht="26" customHeight="1">
      <c r="B128" s="148"/>
      <c r="D128" s="149" t="s">
        <v>78</v>
      </c>
      <c r="E128" s="150" t="s">
        <v>127</v>
      </c>
      <c r="F128" s="150" t="s">
        <v>128</v>
      </c>
      <c r="I128" s="151"/>
      <c r="J128" s="152">
        <f>BK128</f>
        <v>0</v>
      </c>
      <c r="L128" s="148"/>
      <c r="M128" s="153"/>
      <c r="N128" s="154"/>
      <c r="O128" s="154"/>
      <c r="P128" s="155">
        <f>P129+P153+P157</f>
        <v>0</v>
      </c>
      <c r="Q128" s="154"/>
      <c r="R128" s="155">
        <f>R129+R153+R157</f>
        <v>29.266863799999999</v>
      </c>
      <c r="S128" s="154"/>
      <c r="T128" s="156">
        <f>T129+T153+T157</f>
        <v>231.00000000000003</v>
      </c>
      <c r="AR128" s="149" t="s">
        <v>21</v>
      </c>
      <c r="AT128" s="157" t="s">
        <v>78</v>
      </c>
      <c r="AU128" s="157" t="s">
        <v>79</v>
      </c>
      <c r="AY128" s="149" t="s">
        <v>129</v>
      </c>
      <c r="BK128" s="158">
        <f>BK129+BK153+BK157</f>
        <v>0</v>
      </c>
    </row>
    <row r="129" spans="1:65" s="12" customFormat="1" ht="22.75" customHeight="1">
      <c r="B129" s="148"/>
      <c r="D129" s="149" t="s">
        <v>78</v>
      </c>
      <c r="E129" s="159" t="s">
        <v>21</v>
      </c>
      <c r="F129" s="159" t="s">
        <v>130</v>
      </c>
      <c r="I129" s="151"/>
      <c r="J129" s="160">
        <f>BK129</f>
        <v>0</v>
      </c>
      <c r="L129" s="148"/>
      <c r="M129" s="153"/>
      <c r="N129" s="154"/>
      <c r="O129" s="154"/>
      <c r="P129" s="155">
        <f>SUM(P130:P152)</f>
        <v>0</v>
      </c>
      <c r="Q129" s="154"/>
      <c r="R129" s="155">
        <f>SUM(R130:R152)</f>
        <v>23.707999999999998</v>
      </c>
      <c r="S129" s="154"/>
      <c r="T129" s="156">
        <f>SUM(T130:T152)</f>
        <v>0</v>
      </c>
      <c r="AR129" s="149" t="s">
        <v>21</v>
      </c>
      <c r="AT129" s="157" t="s">
        <v>78</v>
      </c>
      <c r="AU129" s="157" t="s">
        <v>21</v>
      </c>
      <c r="AY129" s="149" t="s">
        <v>129</v>
      </c>
      <c r="BK129" s="158">
        <f>SUM(BK130:BK152)</f>
        <v>0</v>
      </c>
    </row>
    <row r="130" spans="1:65" s="2" customFormat="1" ht="33" customHeight="1">
      <c r="A130" s="32"/>
      <c r="B130" s="161"/>
      <c r="C130" s="162" t="s">
        <v>21</v>
      </c>
      <c r="D130" s="162" t="s">
        <v>131</v>
      </c>
      <c r="E130" s="163" t="s">
        <v>615</v>
      </c>
      <c r="F130" s="164" t="s">
        <v>616</v>
      </c>
      <c r="G130" s="165" t="s">
        <v>134</v>
      </c>
      <c r="H130" s="166">
        <v>28.32</v>
      </c>
      <c r="I130" s="167"/>
      <c r="J130" s="168">
        <f>ROUND(I130*H130,2)</f>
        <v>0</v>
      </c>
      <c r="K130" s="169"/>
      <c r="L130" s="33"/>
      <c r="M130" s="170" t="s">
        <v>1</v>
      </c>
      <c r="N130" s="171" t="s">
        <v>44</v>
      </c>
      <c r="O130" s="58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135</v>
      </c>
      <c r="AT130" s="174" t="s">
        <v>131</v>
      </c>
      <c r="AU130" s="174" t="s">
        <v>88</v>
      </c>
      <c r="AY130" s="17" t="s">
        <v>129</v>
      </c>
      <c r="BE130" s="175">
        <f>IF(N130="základní",J130,0)</f>
        <v>0</v>
      </c>
      <c r="BF130" s="175">
        <f>IF(N130="snížená",J130,0)</f>
        <v>0</v>
      </c>
      <c r="BG130" s="175">
        <f>IF(N130="zákl. přenesená",J130,0)</f>
        <v>0</v>
      </c>
      <c r="BH130" s="175">
        <f>IF(N130="sníž. přenesená",J130,0)</f>
        <v>0</v>
      </c>
      <c r="BI130" s="175">
        <f>IF(N130="nulová",J130,0)</f>
        <v>0</v>
      </c>
      <c r="BJ130" s="17" t="s">
        <v>21</v>
      </c>
      <c r="BK130" s="175">
        <f>ROUND(I130*H130,2)</f>
        <v>0</v>
      </c>
      <c r="BL130" s="17" t="s">
        <v>135</v>
      </c>
      <c r="BM130" s="174" t="s">
        <v>617</v>
      </c>
    </row>
    <row r="131" spans="1:65" s="13" customFormat="1">
      <c r="B131" s="176"/>
      <c r="D131" s="177" t="s">
        <v>137</v>
      </c>
      <c r="E131" s="178" t="s">
        <v>1</v>
      </c>
      <c r="F131" s="179" t="s">
        <v>618</v>
      </c>
      <c r="H131" s="180">
        <v>28.32</v>
      </c>
      <c r="I131" s="181"/>
      <c r="L131" s="176"/>
      <c r="M131" s="182"/>
      <c r="N131" s="183"/>
      <c r="O131" s="183"/>
      <c r="P131" s="183"/>
      <c r="Q131" s="183"/>
      <c r="R131" s="183"/>
      <c r="S131" s="183"/>
      <c r="T131" s="184"/>
      <c r="AT131" s="178" t="s">
        <v>137</v>
      </c>
      <c r="AU131" s="178" t="s">
        <v>88</v>
      </c>
      <c r="AV131" s="13" t="s">
        <v>88</v>
      </c>
      <c r="AW131" s="13" t="s">
        <v>35</v>
      </c>
      <c r="AX131" s="13" t="s">
        <v>79</v>
      </c>
      <c r="AY131" s="178" t="s">
        <v>129</v>
      </c>
    </row>
    <row r="132" spans="1:65" s="14" customFormat="1">
      <c r="B132" s="185"/>
      <c r="D132" s="177" t="s">
        <v>137</v>
      </c>
      <c r="E132" s="186" t="s">
        <v>1</v>
      </c>
      <c r="F132" s="187" t="s">
        <v>139</v>
      </c>
      <c r="H132" s="188">
        <v>28.32</v>
      </c>
      <c r="I132" s="189"/>
      <c r="L132" s="185"/>
      <c r="M132" s="190"/>
      <c r="N132" s="191"/>
      <c r="O132" s="191"/>
      <c r="P132" s="191"/>
      <c r="Q132" s="191"/>
      <c r="R132" s="191"/>
      <c r="S132" s="191"/>
      <c r="T132" s="192"/>
      <c r="AT132" s="186" t="s">
        <v>137</v>
      </c>
      <c r="AU132" s="186" t="s">
        <v>88</v>
      </c>
      <c r="AV132" s="14" t="s">
        <v>135</v>
      </c>
      <c r="AW132" s="14" t="s">
        <v>35</v>
      </c>
      <c r="AX132" s="14" t="s">
        <v>21</v>
      </c>
      <c r="AY132" s="186" t="s">
        <v>129</v>
      </c>
    </row>
    <row r="133" spans="1:65" s="2" customFormat="1" ht="21.75" customHeight="1">
      <c r="A133" s="32"/>
      <c r="B133" s="161"/>
      <c r="C133" s="162" t="s">
        <v>88</v>
      </c>
      <c r="D133" s="162" t="s">
        <v>131</v>
      </c>
      <c r="E133" s="163" t="s">
        <v>140</v>
      </c>
      <c r="F133" s="164" t="s">
        <v>141</v>
      </c>
      <c r="G133" s="165" t="s">
        <v>134</v>
      </c>
      <c r="H133" s="166">
        <v>14.16</v>
      </c>
      <c r="I133" s="167"/>
      <c r="J133" s="168">
        <f>ROUND(I133*H133,2)</f>
        <v>0</v>
      </c>
      <c r="K133" s="169"/>
      <c r="L133" s="33"/>
      <c r="M133" s="170" t="s">
        <v>1</v>
      </c>
      <c r="N133" s="171" t="s">
        <v>44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135</v>
      </c>
      <c r="AT133" s="174" t="s">
        <v>131</v>
      </c>
      <c r="AU133" s="174" t="s">
        <v>88</v>
      </c>
      <c r="AY133" s="17" t="s">
        <v>129</v>
      </c>
      <c r="BE133" s="175">
        <f>IF(N133="základní",J133,0)</f>
        <v>0</v>
      </c>
      <c r="BF133" s="175">
        <f>IF(N133="snížená",J133,0)</f>
        <v>0</v>
      </c>
      <c r="BG133" s="175">
        <f>IF(N133="zákl. přenesená",J133,0)</f>
        <v>0</v>
      </c>
      <c r="BH133" s="175">
        <f>IF(N133="sníž. přenesená",J133,0)</f>
        <v>0</v>
      </c>
      <c r="BI133" s="175">
        <f>IF(N133="nulová",J133,0)</f>
        <v>0</v>
      </c>
      <c r="BJ133" s="17" t="s">
        <v>21</v>
      </c>
      <c r="BK133" s="175">
        <f>ROUND(I133*H133,2)</f>
        <v>0</v>
      </c>
      <c r="BL133" s="17" t="s">
        <v>135</v>
      </c>
      <c r="BM133" s="174" t="s">
        <v>619</v>
      </c>
    </row>
    <row r="134" spans="1:65" s="13" customFormat="1">
      <c r="B134" s="176"/>
      <c r="D134" s="177" t="s">
        <v>137</v>
      </c>
      <c r="E134" s="178" t="s">
        <v>1</v>
      </c>
      <c r="F134" s="179" t="s">
        <v>620</v>
      </c>
      <c r="H134" s="180">
        <v>14.16</v>
      </c>
      <c r="I134" s="181"/>
      <c r="L134" s="176"/>
      <c r="M134" s="182"/>
      <c r="N134" s="183"/>
      <c r="O134" s="183"/>
      <c r="P134" s="183"/>
      <c r="Q134" s="183"/>
      <c r="R134" s="183"/>
      <c r="S134" s="183"/>
      <c r="T134" s="184"/>
      <c r="AT134" s="178" t="s">
        <v>137</v>
      </c>
      <c r="AU134" s="178" t="s">
        <v>88</v>
      </c>
      <c r="AV134" s="13" t="s">
        <v>88</v>
      </c>
      <c r="AW134" s="13" t="s">
        <v>35</v>
      </c>
      <c r="AX134" s="13" t="s">
        <v>79</v>
      </c>
      <c r="AY134" s="178" t="s">
        <v>129</v>
      </c>
    </row>
    <row r="135" spans="1:65" s="14" customFormat="1">
      <c r="B135" s="185"/>
      <c r="D135" s="177" t="s">
        <v>137</v>
      </c>
      <c r="E135" s="186" t="s">
        <v>1</v>
      </c>
      <c r="F135" s="187" t="s">
        <v>139</v>
      </c>
      <c r="H135" s="188">
        <v>14.16</v>
      </c>
      <c r="I135" s="189"/>
      <c r="L135" s="185"/>
      <c r="M135" s="190"/>
      <c r="N135" s="191"/>
      <c r="O135" s="191"/>
      <c r="P135" s="191"/>
      <c r="Q135" s="191"/>
      <c r="R135" s="191"/>
      <c r="S135" s="191"/>
      <c r="T135" s="192"/>
      <c r="AT135" s="186" t="s">
        <v>137</v>
      </c>
      <c r="AU135" s="186" t="s">
        <v>88</v>
      </c>
      <c r="AV135" s="14" t="s">
        <v>135</v>
      </c>
      <c r="AW135" s="14" t="s">
        <v>35</v>
      </c>
      <c r="AX135" s="14" t="s">
        <v>21</v>
      </c>
      <c r="AY135" s="186" t="s">
        <v>129</v>
      </c>
    </row>
    <row r="136" spans="1:65" s="2" customFormat="1" ht="21.75" customHeight="1">
      <c r="A136" s="32"/>
      <c r="B136" s="161"/>
      <c r="C136" s="162" t="s">
        <v>144</v>
      </c>
      <c r="D136" s="162" t="s">
        <v>131</v>
      </c>
      <c r="E136" s="163" t="s">
        <v>145</v>
      </c>
      <c r="F136" s="164" t="s">
        <v>146</v>
      </c>
      <c r="G136" s="165" t="s">
        <v>134</v>
      </c>
      <c r="H136" s="166">
        <v>16.463999999999999</v>
      </c>
      <c r="I136" s="167"/>
      <c r="J136" s="168">
        <f>ROUND(I136*H136,2)</f>
        <v>0</v>
      </c>
      <c r="K136" s="169"/>
      <c r="L136" s="33"/>
      <c r="M136" s="170" t="s">
        <v>1</v>
      </c>
      <c r="N136" s="171" t="s">
        <v>44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135</v>
      </c>
      <c r="AT136" s="174" t="s">
        <v>131</v>
      </c>
      <c r="AU136" s="174" t="s">
        <v>88</v>
      </c>
      <c r="AY136" s="17" t="s">
        <v>129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7" t="s">
        <v>21</v>
      </c>
      <c r="BK136" s="175">
        <f>ROUND(I136*H136,2)</f>
        <v>0</v>
      </c>
      <c r="BL136" s="17" t="s">
        <v>135</v>
      </c>
      <c r="BM136" s="174" t="s">
        <v>621</v>
      </c>
    </row>
    <row r="137" spans="1:65" s="13" customFormat="1">
      <c r="B137" s="176"/>
      <c r="D137" s="177" t="s">
        <v>137</v>
      </c>
      <c r="E137" s="178" t="s">
        <v>1</v>
      </c>
      <c r="F137" s="179" t="s">
        <v>622</v>
      </c>
      <c r="H137" s="180">
        <v>2.94</v>
      </c>
      <c r="I137" s="181"/>
      <c r="L137" s="176"/>
      <c r="M137" s="182"/>
      <c r="N137" s="183"/>
      <c r="O137" s="183"/>
      <c r="P137" s="183"/>
      <c r="Q137" s="183"/>
      <c r="R137" s="183"/>
      <c r="S137" s="183"/>
      <c r="T137" s="184"/>
      <c r="AT137" s="178" t="s">
        <v>137</v>
      </c>
      <c r="AU137" s="178" t="s">
        <v>88</v>
      </c>
      <c r="AV137" s="13" t="s">
        <v>88</v>
      </c>
      <c r="AW137" s="13" t="s">
        <v>35</v>
      </c>
      <c r="AX137" s="13" t="s">
        <v>79</v>
      </c>
      <c r="AY137" s="178" t="s">
        <v>129</v>
      </c>
    </row>
    <row r="138" spans="1:65" s="13" customFormat="1">
      <c r="B138" s="176"/>
      <c r="D138" s="177" t="s">
        <v>137</v>
      </c>
      <c r="E138" s="178" t="s">
        <v>1</v>
      </c>
      <c r="F138" s="179" t="s">
        <v>623</v>
      </c>
      <c r="H138" s="180">
        <v>12.544</v>
      </c>
      <c r="I138" s="181"/>
      <c r="L138" s="176"/>
      <c r="M138" s="182"/>
      <c r="N138" s="183"/>
      <c r="O138" s="183"/>
      <c r="P138" s="183"/>
      <c r="Q138" s="183"/>
      <c r="R138" s="183"/>
      <c r="S138" s="183"/>
      <c r="T138" s="184"/>
      <c r="AT138" s="178" t="s">
        <v>137</v>
      </c>
      <c r="AU138" s="178" t="s">
        <v>88</v>
      </c>
      <c r="AV138" s="13" t="s">
        <v>88</v>
      </c>
      <c r="AW138" s="13" t="s">
        <v>35</v>
      </c>
      <c r="AX138" s="13" t="s">
        <v>79</v>
      </c>
      <c r="AY138" s="178" t="s">
        <v>129</v>
      </c>
    </row>
    <row r="139" spans="1:65" s="13" customFormat="1">
      <c r="B139" s="176"/>
      <c r="D139" s="177" t="s">
        <v>137</v>
      </c>
      <c r="E139" s="178" t="s">
        <v>1</v>
      </c>
      <c r="F139" s="179" t="s">
        <v>624</v>
      </c>
      <c r="H139" s="180">
        <v>0.98</v>
      </c>
      <c r="I139" s="181"/>
      <c r="L139" s="176"/>
      <c r="M139" s="182"/>
      <c r="N139" s="183"/>
      <c r="O139" s="183"/>
      <c r="P139" s="183"/>
      <c r="Q139" s="183"/>
      <c r="R139" s="183"/>
      <c r="S139" s="183"/>
      <c r="T139" s="184"/>
      <c r="AT139" s="178" t="s">
        <v>137</v>
      </c>
      <c r="AU139" s="178" t="s">
        <v>88</v>
      </c>
      <c r="AV139" s="13" t="s">
        <v>88</v>
      </c>
      <c r="AW139" s="13" t="s">
        <v>35</v>
      </c>
      <c r="AX139" s="13" t="s">
        <v>79</v>
      </c>
      <c r="AY139" s="178" t="s">
        <v>129</v>
      </c>
    </row>
    <row r="140" spans="1:65" s="14" customFormat="1">
      <c r="B140" s="185"/>
      <c r="D140" s="177" t="s">
        <v>137</v>
      </c>
      <c r="E140" s="186" t="s">
        <v>1</v>
      </c>
      <c r="F140" s="187" t="s">
        <v>139</v>
      </c>
      <c r="H140" s="188">
        <v>16.463999999999999</v>
      </c>
      <c r="I140" s="189"/>
      <c r="L140" s="185"/>
      <c r="M140" s="190"/>
      <c r="N140" s="191"/>
      <c r="O140" s="191"/>
      <c r="P140" s="191"/>
      <c r="Q140" s="191"/>
      <c r="R140" s="191"/>
      <c r="S140" s="191"/>
      <c r="T140" s="192"/>
      <c r="AT140" s="186" t="s">
        <v>137</v>
      </c>
      <c r="AU140" s="186" t="s">
        <v>88</v>
      </c>
      <c r="AV140" s="14" t="s">
        <v>135</v>
      </c>
      <c r="AW140" s="14" t="s">
        <v>35</v>
      </c>
      <c r="AX140" s="14" t="s">
        <v>21</v>
      </c>
      <c r="AY140" s="186" t="s">
        <v>129</v>
      </c>
    </row>
    <row r="141" spans="1:65" s="2" customFormat="1" ht="16.5" customHeight="1">
      <c r="A141" s="32"/>
      <c r="B141" s="161"/>
      <c r="C141" s="162" t="s">
        <v>135</v>
      </c>
      <c r="D141" s="162" t="s">
        <v>131</v>
      </c>
      <c r="E141" s="163" t="s">
        <v>150</v>
      </c>
      <c r="F141" s="164" t="s">
        <v>151</v>
      </c>
      <c r="G141" s="165" t="s">
        <v>134</v>
      </c>
      <c r="H141" s="166">
        <v>16.463999999999999</v>
      </c>
      <c r="I141" s="167"/>
      <c r="J141" s="168">
        <f>ROUND(I141*H141,2)</f>
        <v>0</v>
      </c>
      <c r="K141" s="169"/>
      <c r="L141" s="33"/>
      <c r="M141" s="170" t="s">
        <v>1</v>
      </c>
      <c r="N141" s="171" t="s">
        <v>44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135</v>
      </c>
      <c r="AT141" s="174" t="s">
        <v>131</v>
      </c>
      <c r="AU141" s="174" t="s">
        <v>88</v>
      </c>
      <c r="AY141" s="17" t="s">
        <v>129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7" t="s">
        <v>21</v>
      </c>
      <c r="BK141" s="175">
        <f>ROUND(I141*H141,2)</f>
        <v>0</v>
      </c>
      <c r="BL141" s="17" t="s">
        <v>135</v>
      </c>
      <c r="BM141" s="174" t="s">
        <v>625</v>
      </c>
    </row>
    <row r="142" spans="1:65" s="2" customFormat="1" ht="21.75" customHeight="1">
      <c r="A142" s="32"/>
      <c r="B142" s="161"/>
      <c r="C142" s="162" t="s">
        <v>153</v>
      </c>
      <c r="D142" s="162" t="s">
        <v>131</v>
      </c>
      <c r="E142" s="163" t="s">
        <v>154</v>
      </c>
      <c r="F142" s="164" t="s">
        <v>155</v>
      </c>
      <c r="G142" s="165" t="s">
        <v>156</v>
      </c>
      <c r="H142" s="166">
        <v>29.635999999999999</v>
      </c>
      <c r="I142" s="167"/>
      <c r="J142" s="168">
        <f>ROUND(I142*H142,2)</f>
        <v>0</v>
      </c>
      <c r="K142" s="169"/>
      <c r="L142" s="33"/>
      <c r="M142" s="170" t="s">
        <v>1</v>
      </c>
      <c r="N142" s="171" t="s">
        <v>44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135</v>
      </c>
      <c r="AT142" s="174" t="s">
        <v>131</v>
      </c>
      <c r="AU142" s="174" t="s">
        <v>88</v>
      </c>
      <c r="AY142" s="17" t="s">
        <v>129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7" t="s">
        <v>21</v>
      </c>
      <c r="BK142" s="175">
        <f>ROUND(I142*H142,2)</f>
        <v>0</v>
      </c>
      <c r="BL142" s="17" t="s">
        <v>135</v>
      </c>
      <c r="BM142" s="174" t="s">
        <v>626</v>
      </c>
    </row>
    <row r="143" spans="1:65" s="2" customFormat="1" ht="21.75" customHeight="1">
      <c r="A143" s="32"/>
      <c r="B143" s="161"/>
      <c r="C143" s="162" t="s">
        <v>159</v>
      </c>
      <c r="D143" s="162" t="s">
        <v>131</v>
      </c>
      <c r="E143" s="163" t="s">
        <v>160</v>
      </c>
      <c r="F143" s="164" t="s">
        <v>161</v>
      </c>
      <c r="G143" s="165" t="s">
        <v>134</v>
      </c>
      <c r="H143" s="166">
        <v>11.856</v>
      </c>
      <c r="I143" s="167"/>
      <c r="J143" s="168">
        <f>ROUND(I143*H143,2)</f>
        <v>0</v>
      </c>
      <c r="K143" s="169"/>
      <c r="L143" s="33"/>
      <c r="M143" s="170" t="s">
        <v>1</v>
      </c>
      <c r="N143" s="171" t="s">
        <v>44</v>
      </c>
      <c r="O143" s="58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135</v>
      </c>
      <c r="AT143" s="174" t="s">
        <v>131</v>
      </c>
      <c r="AU143" s="174" t="s">
        <v>88</v>
      </c>
      <c r="AY143" s="17" t="s">
        <v>129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7" t="s">
        <v>21</v>
      </c>
      <c r="BK143" s="175">
        <f>ROUND(I143*H143,2)</f>
        <v>0</v>
      </c>
      <c r="BL143" s="17" t="s">
        <v>135</v>
      </c>
      <c r="BM143" s="174" t="s">
        <v>627</v>
      </c>
    </row>
    <row r="144" spans="1:65" s="13" customFormat="1">
      <c r="B144" s="176"/>
      <c r="D144" s="177" t="s">
        <v>137</v>
      </c>
      <c r="E144" s="178" t="s">
        <v>1</v>
      </c>
      <c r="F144" s="179" t="s">
        <v>628</v>
      </c>
      <c r="H144" s="180">
        <v>28.32</v>
      </c>
      <c r="I144" s="181"/>
      <c r="L144" s="176"/>
      <c r="M144" s="182"/>
      <c r="N144" s="183"/>
      <c r="O144" s="183"/>
      <c r="P144" s="183"/>
      <c r="Q144" s="183"/>
      <c r="R144" s="183"/>
      <c r="S144" s="183"/>
      <c r="T144" s="184"/>
      <c r="AT144" s="178" t="s">
        <v>137</v>
      </c>
      <c r="AU144" s="178" t="s">
        <v>88</v>
      </c>
      <c r="AV144" s="13" t="s">
        <v>88</v>
      </c>
      <c r="AW144" s="13" t="s">
        <v>35</v>
      </c>
      <c r="AX144" s="13" t="s">
        <v>79</v>
      </c>
      <c r="AY144" s="178" t="s">
        <v>129</v>
      </c>
    </row>
    <row r="145" spans="1:65" s="13" customFormat="1">
      <c r="B145" s="176"/>
      <c r="D145" s="177" t="s">
        <v>137</v>
      </c>
      <c r="E145" s="178" t="s">
        <v>1</v>
      </c>
      <c r="F145" s="179" t="s">
        <v>629</v>
      </c>
      <c r="H145" s="180">
        <v>-16.463999999999999</v>
      </c>
      <c r="I145" s="181"/>
      <c r="L145" s="176"/>
      <c r="M145" s="182"/>
      <c r="N145" s="183"/>
      <c r="O145" s="183"/>
      <c r="P145" s="183"/>
      <c r="Q145" s="183"/>
      <c r="R145" s="183"/>
      <c r="S145" s="183"/>
      <c r="T145" s="184"/>
      <c r="AT145" s="178" t="s">
        <v>137</v>
      </c>
      <c r="AU145" s="178" t="s">
        <v>88</v>
      </c>
      <c r="AV145" s="13" t="s">
        <v>88</v>
      </c>
      <c r="AW145" s="13" t="s">
        <v>35</v>
      </c>
      <c r="AX145" s="13" t="s">
        <v>79</v>
      </c>
      <c r="AY145" s="178" t="s">
        <v>129</v>
      </c>
    </row>
    <row r="146" spans="1:65" s="14" customFormat="1">
      <c r="B146" s="185"/>
      <c r="D146" s="177" t="s">
        <v>137</v>
      </c>
      <c r="E146" s="186" t="s">
        <v>1</v>
      </c>
      <c r="F146" s="187" t="s">
        <v>139</v>
      </c>
      <c r="H146" s="188">
        <v>11.856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137</v>
      </c>
      <c r="AU146" s="186" t="s">
        <v>88</v>
      </c>
      <c r="AV146" s="14" t="s">
        <v>135</v>
      </c>
      <c r="AW146" s="14" t="s">
        <v>35</v>
      </c>
      <c r="AX146" s="14" t="s">
        <v>21</v>
      </c>
      <c r="AY146" s="186" t="s">
        <v>129</v>
      </c>
    </row>
    <row r="147" spans="1:65" s="2" customFormat="1" ht="21.75" customHeight="1">
      <c r="A147" s="32"/>
      <c r="B147" s="161"/>
      <c r="C147" s="162" t="s">
        <v>165</v>
      </c>
      <c r="D147" s="162" t="s">
        <v>131</v>
      </c>
      <c r="E147" s="163" t="s">
        <v>166</v>
      </c>
      <c r="F147" s="164" t="s">
        <v>167</v>
      </c>
      <c r="G147" s="165" t="s">
        <v>134</v>
      </c>
      <c r="H147" s="166">
        <v>12.544</v>
      </c>
      <c r="I147" s="167"/>
      <c r="J147" s="168">
        <f>ROUND(I147*H147,2)</f>
        <v>0</v>
      </c>
      <c r="K147" s="169"/>
      <c r="L147" s="33"/>
      <c r="M147" s="170" t="s">
        <v>1</v>
      </c>
      <c r="N147" s="171" t="s">
        <v>44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135</v>
      </c>
      <c r="AT147" s="174" t="s">
        <v>131</v>
      </c>
      <c r="AU147" s="174" t="s">
        <v>88</v>
      </c>
      <c r="AY147" s="17" t="s">
        <v>129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7" t="s">
        <v>21</v>
      </c>
      <c r="BK147" s="175">
        <f>ROUND(I147*H147,2)</f>
        <v>0</v>
      </c>
      <c r="BL147" s="17" t="s">
        <v>135</v>
      </c>
      <c r="BM147" s="174" t="s">
        <v>630</v>
      </c>
    </row>
    <row r="148" spans="1:65" s="13" customFormat="1">
      <c r="B148" s="176"/>
      <c r="D148" s="177" t="s">
        <v>137</v>
      </c>
      <c r="E148" s="178" t="s">
        <v>1</v>
      </c>
      <c r="F148" s="179" t="s">
        <v>631</v>
      </c>
      <c r="H148" s="180">
        <v>12.544</v>
      </c>
      <c r="I148" s="181"/>
      <c r="L148" s="176"/>
      <c r="M148" s="182"/>
      <c r="N148" s="183"/>
      <c r="O148" s="183"/>
      <c r="P148" s="183"/>
      <c r="Q148" s="183"/>
      <c r="R148" s="183"/>
      <c r="S148" s="183"/>
      <c r="T148" s="184"/>
      <c r="AT148" s="178" t="s">
        <v>137</v>
      </c>
      <c r="AU148" s="178" t="s">
        <v>88</v>
      </c>
      <c r="AV148" s="13" t="s">
        <v>88</v>
      </c>
      <c r="AW148" s="13" t="s">
        <v>35</v>
      </c>
      <c r="AX148" s="13" t="s">
        <v>79</v>
      </c>
      <c r="AY148" s="178" t="s">
        <v>129</v>
      </c>
    </row>
    <row r="149" spans="1:65" s="14" customFormat="1">
      <c r="B149" s="185"/>
      <c r="D149" s="177" t="s">
        <v>137</v>
      </c>
      <c r="E149" s="186" t="s">
        <v>1</v>
      </c>
      <c r="F149" s="187" t="s">
        <v>139</v>
      </c>
      <c r="H149" s="188">
        <v>12.544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137</v>
      </c>
      <c r="AU149" s="186" t="s">
        <v>88</v>
      </c>
      <c r="AV149" s="14" t="s">
        <v>135</v>
      </c>
      <c r="AW149" s="14" t="s">
        <v>35</v>
      </c>
      <c r="AX149" s="14" t="s">
        <v>21</v>
      </c>
      <c r="AY149" s="186" t="s">
        <v>129</v>
      </c>
    </row>
    <row r="150" spans="1:65" s="2" customFormat="1" ht="16.5" customHeight="1">
      <c r="A150" s="32"/>
      <c r="B150" s="161"/>
      <c r="C150" s="193" t="s">
        <v>170</v>
      </c>
      <c r="D150" s="193" t="s">
        <v>171</v>
      </c>
      <c r="E150" s="194" t="s">
        <v>172</v>
      </c>
      <c r="F150" s="195" t="s">
        <v>173</v>
      </c>
      <c r="G150" s="196" t="s">
        <v>156</v>
      </c>
      <c r="H150" s="197">
        <v>23.707999999999998</v>
      </c>
      <c r="I150" s="198"/>
      <c r="J150" s="199">
        <f>ROUND(I150*H150,2)</f>
        <v>0</v>
      </c>
      <c r="K150" s="200"/>
      <c r="L150" s="201"/>
      <c r="M150" s="202" t="s">
        <v>1</v>
      </c>
      <c r="N150" s="203" t="s">
        <v>44</v>
      </c>
      <c r="O150" s="58"/>
      <c r="P150" s="172">
        <f>O150*H150</f>
        <v>0</v>
      </c>
      <c r="Q150" s="172">
        <v>1</v>
      </c>
      <c r="R150" s="172">
        <f>Q150*H150</f>
        <v>23.707999999999998</v>
      </c>
      <c r="S150" s="172">
        <v>0</v>
      </c>
      <c r="T150" s="17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170</v>
      </c>
      <c r="AT150" s="174" t="s">
        <v>171</v>
      </c>
      <c r="AU150" s="174" t="s">
        <v>88</v>
      </c>
      <c r="AY150" s="17" t="s">
        <v>129</v>
      </c>
      <c r="BE150" s="175">
        <f>IF(N150="základní",J150,0)</f>
        <v>0</v>
      </c>
      <c r="BF150" s="175">
        <f>IF(N150="snížená",J150,0)</f>
        <v>0</v>
      </c>
      <c r="BG150" s="175">
        <f>IF(N150="zákl. přenesená",J150,0)</f>
        <v>0</v>
      </c>
      <c r="BH150" s="175">
        <f>IF(N150="sníž. přenesená",J150,0)</f>
        <v>0</v>
      </c>
      <c r="BI150" s="175">
        <f>IF(N150="nulová",J150,0)</f>
        <v>0</v>
      </c>
      <c r="BJ150" s="17" t="s">
        <v>21</v>
      </c>
      <c r="BK150" s="175">
        <f>ROUND(I150*H150,2)</f>
        <v>0</v>
      </c>
      <c r="BL150" s="17" t="s">
        <v>135</v>
      </c>
      <c r="BM150" s="174" t="s">
        <v>632</v>
      </c>
    </row>
    <row r="151" spans="1:65" s="13" customFormat="1">
      <c r="B151" s="176"/>
      <c r="D151" s="177" t="s">
        <v>137</v>
      </c>
      <c r="E151" s="178" t="s">
        <v>1</v>
      </c>
      <c r="F151" s="179" t="s">
        <v>633</v>
      </c>
      <c r="H151" s="180">
        <v>23.707999999999998</v>
      </c>
      <c r="I151" s="181"/>
      <c r="L151" s="176"/>
      <c r="M151" s="182"/>
      <c r="N151" s="183"/>
      <c r="O151" s="183"/>
      <c r="P151" s="183"/>
      <c r="Q151" s="183"/>
      <c r="R151" s="183"/>
      <c r="S151" s="183"/>
      <c r="T151" s="184"/>
      <c r="AT151" s="178" t="s">
        <v>137</v>
      </c>
      <c r="AU151" s="178" t="s">
        <v>88</v>
      </c>
      <c r="AV151" s="13" t="s">
        <v>88</v>
      </c>
      <c r="AW151" s="13" t="s">
        <v>35</v>
      </c>
      <c r="AX151" s="13" t="s">
        <v>79</v>
      </c>
      <c r="AY151" s="178" t="s">
        <v>129</v>
      </c>
    </row>
    <row r="152" spans="1:65" s="14" customFormat="1">
      <c r="B152" s="185"/>
      <c r="D152" s="177" t="s">
        <v>137</v>
      </c>
      <c r="E152" s="186" t="s">
        <v>1</v>
      </c>
      <c r="F152" s="187" t="s">
        <v>139</v>
      </c>
      <c r="H152" s="188">
        <v>23.707999999999998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137</v>
      </c>
      <c r="AU152" s="186" t="s">
        <v>88</v>
      </c>
      <c r="AV152" s="14" t="s">
        <v>135</v>
      </c>
      <c r="AW152" s="14" t="s">
        <v>35</v>
      </c>
      <c r="AX152" s="14" t="s">
        <v>21</v>
      </c>
      <c r="AY152" s="186" t="s">
        <v>129</v>
      </c>
    </row>
    <row r="153" spans="1:65" s="12" customFormat="1" ht="22.75" customHeight="1">
      <c r="B153" s="148"/>
      <c r="D153" s="149" t="s">
        <v>78</v>
      </c>
      <c r="E153" s="159" t="s">
        <v>135</v>
      </c>
      <c r="F153" s="159" t="s">
        <v>186</v>
      </c>
      <c r="I153" s="151"/>
      <c r="J153" s="160">
        <f>BK153</f>
        <v>0</v>
      </c>
      <c r="L153" s="148"/>
      <c r="M153" s="153"/>
      <c r="N153" s="154"/>
      <c r="O153" s="154"/>
      <c r="P153" s="155">
        <f>SUM(P154:P156)</f>
        <v>0</v>
      </c>
      <c r="Q153" s="154"/>
      <c r="R153" s="155">
        <f>SUM(R154:R156)</f>
        <v>5.5588638000000001</v>
      </c>
      <c r="S153" s="154"/>
      <c r="T153" s="156">
        <f>SUM(T154:T156)</f>
        <v>0</v>
      </c>
      <c r="AR153" s="149" t="s">
        <v>21</v>
      </c>
      <c r="AT153" s="157" t="s">
        <v>78</v>
      </c>
      <c r="AU153" s="157" t="s">
        <v>21</v>
      </c>
      <c r="AY153" s="149" t="s">
        <v>129</v>
      </c>
      <c r="BK153" s="158">
        <f>SUM(BK154:BK156)</f>
        <v>0</v>
      </c>
    </row>
    <row r="154" spans="1:65" s="2" customFormat="1" ht="21.75" customHeight="1">
      <c r="A154" s="32"/>
      <c r="B154" s="161"/>
      <c r="C154" s="162" t="s">
        <v>176</v>
      </c>
      <c r="D154" s="162" t="s">
        <v>131</v>
      </c>
      <c r="E154" s="163" t="s">
        <v>188</v>
      </c>
      <c r="F154" s="164" t="s">
        <v>189</v>
      </c>
      <c r="G154" s="165" t="s">
        <v>134</v>
      </c>
      <c r="H154" s="166">
        <v>2.94</v>
      </c>
      <c r="I154" s="167"/>
      <c r="J154" s="168">
        <f>ROUND(I154*H154,2)</f>
        <v>0</v>
      </c>
      <c r="K154" s="169"/>
      <c r="L154" s="33"/>
      <c r="M154" s="170" t="s">
        <v>1</v>
      </c>
      <c r="N154" s="171" t="s">
        <v>44</v>
      </c>
      <c r="O154" s="58"/>
      <c r="P154" s="172">
        <f>O154*H154</f>
        <v>0</v>
      </c>
      <c r="Q154" s="172">
        <v>1.8907700000000001</v>
      </c>
      <c r="R154" s="172">
        <f>Q154*H154</f>
        <v>5.5588638000000001</v>
      </c>
      <c r="S154" s="172">
        <v>0</v>
      </c>
      <c r="T154" s="173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135</v>
      </c>
      <c r="AT154" s="174" t="s">
        <v>131</v>
      </c>
      <c r="AU154" s="174" t="s">
        <v>88</v>
      </c>
      <c r="AY154" s="17" t="s">
        <v>129</v>
      </c>
      <c r="BE154" s="175">
        <f>IF(N154="základní",J154,0)</f>
        <v>0</v>
      </c>
      <c r="BF154" s="175">
        <f>IF(N154="snížená",J154,0)</f>
        <v>0</v>
      </c>
      <c r="BG154" s="175">
        <f>IF(N154="zákl. přenesená",J154,0)</f>
        <v>0</v>
      </c>
      <c r="BH154" s="175">
        <f>IF(N154="sníž. přenesená",J154,0)</f>
        <v>0</v>
      </c>
      <c r="BI154" s="175">
        <f>IF(N154="nulová",J154,0)</f>
        <v>0</v>
      </c>
      <c r="BJ154" s="17" t="s">
        <v>21</v>
      </c>
      <c r="BK154" s="175">
        <f>ROUND(I154*H154,2)</f>
        <v>0</v>
      </c>
      <c r="BL154" s="17" t="s">
        <v>135</v>
      </c>
      <c r="BM154" s="174" t="s">
        <v>634</v>
      </c>
    </row>
    <row r="155" spans="1:65" s="13" customFormat="1">
      <c r="B155" s="176"/>
      <c r="D155" s="177" t="s">
        <v>137</v>
      </c>
      <c r="E155" s="178" t="s">
        <v>1</v>
      </c>
      <c r="F155" s="179" t="s">
        <v>635</v>
      </c>
      <c r="H155" s="180">
        <v>2.94</v>
      </c>
      <c r="I155" s="181"/>
      <c r="L155" s="176"/>
      <c r="M155" s="182"/>
      <c r="N155" s="183"/>
      <c r="O155" s="183"/>
      <c r="P155" s="183"/>
      <c r="Q155" s="183"/>
      <c r="R155" s="183"/>
      <c r="S155" s="183"/>
      <c r="T155" s="184"/>
      <c r="AT155" s="178" t="s">
        <v>137</v>
      </c>
      <c r="AU155" s="178" t="s">
        <v>88</v>
      </c>
      <c r="AV155" s="13" t="s">
        <v>88</v>
      </c>
      <c r="AW155" s="13" t="s">
        <v>35</v>
      </c>
      <c r="AX155" s="13" t="s">
        <v>79</v>
      </c>
      <c r="AY155" s="178" t="s">
        <v>129</v>
      </c>
    </row>
    <row r="156" spans="1:65" s="14" customFormat="1">
      <c r="B156" s="185"/>
      <c r="D156" s="177" t="s">
        <v>137</v>
      </c>
      <c r="E156" s="186" t="s">
        <v>1</v>
      </c>
      <c r="F156" s="187" t="s">
        <v>139</v>
      </c>
      <c r="H156" s="188">
        <v>2.94</v>
      </c>
      <c r="I156" s="189"/>
      <c r="L156" s="185"/>
      <c r="M156" s="190"/>
      <c r="N156" s="191"/>
      <c r="O156" s="191"/>
      <c r="P156" s="191"/>
      <c r="Q156" s="191"/>
      <c r="R156" s="191"/>
      <c r="S156" s="191"/>
      <c r="T156" s="192"/>
      <c r="AT156" s="186" t="s">
        <v>137</v>
      </c>
      <c r="AU156" s="186" t="s">
        <v>88</v>
      </c>
      <c r="AV156" s="14" t="s">
        <v>135</v>
      </c>
      <c r="AW156" s="14" t="s">
        <v>35</v>
      </c>
      <c r="AX156" s="14" t="s">
        <v>21</v>
      </c>
      <c r="AY156" s="186" t="s">
        <v>129</v>
      </c>
    </row>
    <row r="157" spans="1:65" s="12" customFormat="1" ht="22.75" customHeight="1">
      <c r="B157" s="148"/>
      <c r="D157" s="149" t="s">
        <v>78</v>
      </c>
      <c r="E157" s="159" t="s">
        <v>176</v>
      </c>
      <c r="F157" s="159" t="s">
        <v>243</v>
      </c>
      <c r="I157" s="151"/>
      <c r="J157" s="160">
        <f>BK157</f>
        <v>0</v>
      </c>
      <c r="L157" s="148"/>
      <c r="M157" s="153"/>
      <c r="N157" s="154"/>
      <c r="O157" s="154"/>
      <c r="P157" s="155">
        <f>P158</f>
        <v>0</v>
      </c>
      <c r="Q157" s="154"/>
      <c r="R157" s="155">
        <f>R158</f>
        <v>0</v>
      </c>
      <c r="S157" s="154"/>
      <c r="T157" s="156">
        <f>T158</f>
        <v>231.00000000000003</v>
      </c>
      <c r="AR157" s="149" t="s">
        <v>21</v>
      </c>
      <c r="AT157" s="157" t="s">
        <v>78</v>
      </c>
      <c r="AU157" s="157" t="s">
        <v>21</v>
      </c>
      <c r="AY157" s="149" t="s">
        <v>129</v>
      </c>
      <c r="BK157" s="158">
        <f>BK158</f>
        <v>0</v>
      </c>
    </row>
    <row r="158" spans="1:65" s="2" customFormat="1" ht="21.75" customHeight="1">
      <c r="A158" s="32"/>
      <c r="B158" s="161"/>
      <c r="C158" s="162" t="s">
        <v>26</v>
      </c>
      <c r="D158" s="162" t="s">
        <v>131</v>
      </c>
      <c r="E158" s="163" t="s">
        <v>636</v>
      </c>
      <c r="F158" s="164" t="s">
        <v>637</v>
      </c>
      <c r="G158" s="165" t="s">
        <v>247</v>
      </c>
      <c r="H158" s="166">
        <v>105</v>
      </c>
      <c r="I158" s="167"/>
      <c r="J158" s="168">
        <f>ROUND(I158*H158,2)</f>
        <v>0</v>
      </c>
      <c r="K158" s="169"/>
      <c r="L158" s="33"/>
      <c r="M158" s="170" t="s">
        <v>1</v>
      </c>
      <c r="N158" s="171" t="s">
        <v>44</v>
      </c>
      <c r="O158" s="58"/>
      <c r="P158" s="172">
        <f>O158*H158</f>
        <v>0</v>
      </c>
      <c r="Q158" s="172">
        <v>0</v>
      </c>
      <c r="R158" s="172">
        <f>Q158*H158</f>
        <v>0</v>
      </c>
      <c r="S158" s="172">
        <v>2.2000000000000002</v>
      </c>
      <c r="T158" s="173">
        <f>S158*H158</f>
        <v>231.00000000000003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135</v>
      </c>
      <c r="AT158" s="174" t="s">
        <v>131</v>
      </c>
      <c r="AU158" s="174" t="s">
        <v>88</v>
      </c>
      <c r="AY158" s="17" t="s">
        <v>129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7" t="s">
        <v>21</v>
      </c>
      <c r="BK158" s="175">
        <f>ROUND(I158*H158,2)</f>
        <v>0</v>
      </c>
      <c r="BL158" s="17" t="s">
        <v>135</v>
      </c>
      <c r="BM158" s="174" t="s">
        <v>638</v>
      </c>
    </row>
    <row r="159" spans="1:65" s="12" customFormat="1" ht="26" customHeight="1">
      <c r="B159" s="148"/>
      <c r="D159" s="149" t="s">
        <v>78</v>
      </c>
      <c r="E159" s="150" t="s">
        <v>256</v>
      </c>
      <c r="F159" s="150" t="s">
        <v>257</v>
      </c>
      <c r="I159" s="151"/>
      <c r="J159" s="152">
        <f>BK159</f>
        <v>0</v>
      </c>
      <c r="L159" s="148"/>
      <c r="M159" s="153"/>
      <c r="N159" s="154"/>
      <c r="O159" s="154"/>
      <c r="P159" s="155">
        <f>P160+P243+P393+P413+P443+P450</f>
        <v>0</v>
      </c>
      <c r="Q159" s="154"/>
      <c r="R159" s="155">
        <f>R160+R243+R393+R413+R443+R450</f>
        <v>3.3403099999999997</v>
      </c>
      <c r="S159" s="154"/>
      <c r="T159" s="156">
        <f>T160+T243+T393+T413+T443+T450</f>
        <v>0</v>
      </c>
      <c r="AR159" s="149" t="s">
        <v>88</v>
      </c>
      <c r="AT159" s="157" t="s">
        <v>78</v>
      </c>
      <c r="AU159" s="157" t="s">
        <v>79</v>
      </c>
      <c r="AY159" s="149" t="s">
        <v>129</v>
      </c>
      <c r="BK159" s="158">
        <f>BK160+BK243+BK393+BK413+BK443+BK450</f>
        <v>0</v>
      </c>
    </row>
    <row r="160" spans="1:65" s="12" customFormat="1" ht="22.75" customHeight="1">
      <c r="B160" s="148"/>
      <c r="D160" s="149" t="s">
        <v>78</v>
      </c>
      <c r="E160" s="159" t="s">
        <v>599</v>
      </c>
      <c r="F160" s="159" t="s">
        <v>600</v>
      </c>
      <c r="I160" s="151"/>
      <c r="J160" s="160">
        <f>BK160</f>
        <v>0</v>
      </c>
      <c r="L160" s="148"/>
      <c r="M160" s="153"/>
      <c r="N160" s="154"/>
      <c r="O160" s="154"/>
      <c r="P160" s="155">
        <f>SUM(P161:P242)</f>
        <v>0</v>
      </c>
      <c r="Q160" s="154"/>
      <c r="R160" s="155">
        <f>SUM(R161:R242)</f>
        <v>0.93181000000000003</v>
      </c>
      <c r="S160" s="154"/>
      <c r="T160" s="156">
        <f>SUM(T161:T242)</f>
        <v>0</v>
      </c>
      <c r="AR160" s="149" t="s">
        <v>88</v>
      </c>
      <c r="AT160" s="157" t="s">
        <v>78</v>
      </c>
      <c r="AU160" s="157" t="s">
        <v>21</v>
      </c>
      <c r="AY160" s="149" t="s">
        <v>129</v>
      </c>
      <c r="BK160" s="158">
        <f>SUM(BK161:BK242)</f>
        <v>0</v>
      </c>
    </row>
    <row r="161" spans="1:65" s="2" customFormat="1" ht="16.5" customHeight="1">
      <c r="A161" s="32"/>
      <c r="B161" s="161"/>
      <c r="C161" s="162" t="s">
        <v>187</v>
      </c>
      <c r="D161" s="162" t="s">
        <v>131</v>
      </c>
      <c r="E161" s="163" t="s">
        <v>639</v>
      </c>
      <c r="F161" s="164" t="s">
        <v>640</v>
      </c>
      <c r="G161" s="165" t="s">
        <v>179</v>
      </c>
      <c r="H161" s="166">
        <v>15</v>
      </c>
      <c r="I161" s="167"/>
      <c r="J161" s="168">
        <f>ROUND(I161*H161,2)</f>
        <v>0</v>
      </c>
      <c r="K161" s="169"/>
      <c r="L161" s="33"/>
      <c r="M161" s="170" t="s">
        <v>1</v>
      </c>
      <c r="N161" s="171" t="s">
        <v>44</v>
      </c>
      <c r="O161" s="58"/>
      <c r="P161" s="172">
        <f>O161*H161</f>
        <v>0</v>
      </c>
      <c r="Q161" s="172">
        <v>1.42E-3</v>
      </c>
      <c r="R161" s="172">
        <f>Q161*H161</f>
        <v>2.1299999999999999E-2</v>
      </c>
      <c r="S161" s="172">
        <v>0</v>
      </c>
      <c r="T161" s="173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211</v>
      </c>
      <c r="AT161" s="174" t="s">
        <v>131</v>
      </c>
      <c r="AU161" s="174" t="s">
        <v>88</v>
      </c>
      <c r="AY161" s="17" t="s">
        <v>129</v>
      </c>
      <c r="BE161" s="175">
        <f>IF(N161="základní",J161,0)</f>
        <v>0</v>
      </c>
      <c r="BF161" s="175">
        <f>IF(N161="snížená",J161,0)</f>
        <v>0</v>
      </c>
      <c r="BG161" s="175">
        <f>IF(N161="zákl. přenesená",J161,0)</f>
        <v>0</v>
      </c>
      <c r="BH161" s="175">
        <f>IF(N161="sníž. přenesená",J161,0)</f>
        <v>0</v>
      </c>
      <c r="BI161" s="175">
        <f>IF(N161="nulová",J161,0)</f>
        <v>0</v>
      </c>
      <c r="BJ161" s="17" t="s">
        <v>21</v>
      </c>
      <c r="BK161" s="175">
        <f>ROUND(I161*H161,2)</f>
        <v>0</v>
      </c>
      <c r="BL161" s="17" t="s">
        <v>211</v>
      </c>
      <c r="BM161" s="174" t="s">
        <v>641</v>
      </c>
    </row>
    <row r="162" spans="1:65" s="13" customFormat="1">
      <c r="B162" s="176"/>
      <c r="D162" s="177" t="s">
        <v>137</v>
      </c>
      <c r="E162" s="178" t="s">
        <v>1</v>
      </c>
      <c r="F162" s="179" t="s">
        <v>642</v>
      </c>
      <c r="H162" s="180">
        <v>15</v>
      </c>
      <c r="I162" s="181"/>
      <c r="L162" s="176"/>
      <c r="M162" s="182"/>
      <c r="N162" s="183"/>
      <c r="O162" s="183"/>
      <c r="P162" s="183"/>
      <c r="Q162" s="183"/>
      <c r="R162" s="183"/>
      <c r="S162" s="183"/>
      <c r="T162" s="184"/>
      <c r="AT162" s="178" t="s">
        <v>137</v>
      </c>
      <c r="AU162" s="178" t="s">
        <v>88</v>
      </c>
      <c r="AV162" s="13" t="s">
        <v>88</v>
      </c>
      <c r="AW162" s="13" t="s">
        <v>35</v>
      </c>
      <c r="AX162" s="13" t="s">
        <v>79</v>
      </c>
      <c r="AY162" s="178" t="s">
        <v>129</v>
      </c>
    </row>
    <row r="163" spans="1:65" s="14" customFormat="1">
      <c r="B163" s="185"/>
      <c r="D163" s="177" t="s">
        <v>137</v>
      </c>
      <c r="E163" s="186" t="s">
        <v>1</v>
      </c>
      <c r="F163" s="187" t="s">
        <v>139</v>
      </c>
      <c r="H163" s="188">
        <v>15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6" t="s">
        <v>137</v>
      </c>
      <c r="AU163" s="186" t="s">
        <v>88</v>
      </c>
      <c r="AV163" s="14" t="s">
        <v>135</v>
      </c>
      <c r="AW163" s="14" t="s">
        <v>35</v>
      </c>
      <c r="AX163" s="14" t="s">
        <v>21</v>
      </c>
      <c r="AY163" s="186" t="s">
        <v>129</v>
      </c>
    </row>
    <row r="164" spans="1:65" s="2" customFormat="1" ht="16.5" customHeight="1">
      <c r="A164" s="32"/>
      <c r="B164" s="161"/>
      <c r="C164" s="162" t="s">
        <v>193</v>
      </c>
      <c r="D164" s="162" t="s">
        <v>131</v>
      </c>
      <c r="E164" s="163" t="s">
        <v>643</v>
      </c>
      <c r="F164" s="164" t="s">
        <v>644</v>
      </c>
      <c r="G164" s="165" t="s">
        <v>179</v>
      </c>
      <c r="H164" s="166">
        <v>9</v>
      </c>
      <c r="I164" s="167"/>
      <c r="J164" s="168">
        <f>ROUND(I164*H164,2)</f>
        <v>0</v>
      </c>
      <c r="K164" s="169"/>
      <c r="L164" s="33"/>
      <c r="M164" s="170" t="s">
        <v>1</v>
      </c>
      <c r="N164" s="171" t="s">
        <v>44</v>
      </c>
      <c r="O164" s="58"/>
      <c r="P164" s="172">
        <f>O164*H164</f>
        <v>0</v>
      </c>
      <c r="Q164" s="172">
        <v>7.4400000000000004E-3</v>
      </c>
      <c r="R164" s="172">
        <f>Q164*H164</f>
        <v>6.6960000000000006E-2</v>
      </c>
      <c r="S164" s="172">
        <v>0</v>
      </c>
      <c r="T164" s="17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211</v>
      </c>
      <c r="AT164" s="174" t="s">
        <v>131</v>
      </c>
      <c r="AU164" s="174" t="s">
        <v>88</v>
      </c>
      <c r="AY164" s="17" t="s">
        <v>129</v>
      </c>
      <c r="BE164" s="175">
        <f>IF(N164="základní",J164,0)</f>
        <v>0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7" t="s">
        <v>21</v>
      </c>
      <c r="BK164" s="175">
        <f>ROUND(I164*H164,2)</f>
        <v>0</v>
      </c>
      <c r="BL164" s="17" t="s">
        <v>211</v>
      </c>
      <c r="BM164" s="174" t="s">
        <v>645</v>
      </c>
    </row>
    <row r="165" spans="1:65" s="13" customFormat="1">
      <c r="B165" s="176"/>
      <c r="D165" s="177" t="s">
        <v>137</v>
      </c>
      <c r="E165" s="178" t="s">
        <v>1</v>
      </c>
      <c r="F165" s="179" t="s">
        <v>646</v>
      </c>
      <c r="H165" s="180">
        <v>9</v>
      </c>
      <c r="I165" s="181"/>
      <c r="L165" s="176"/>
      <c r="M165" s="182"/>
      <c r="N165" s="183"/>
      <c r="O165" s="183"/>
      <c r="P165" s="183"/>
      <c r="Q165" s="183"/>
      <c r="R165" s="183"/>
      <c r="S165" s="183"/>
      <c r="T165" s="184"/>
      <c r="AT165" s="178" t="s">
        <v>137</v>
      </c>
      <c r="AU165" s="178" t="s">
        <v>88</v>
      </c>
      <c r="AV165" s="13" t="s">
        <v>88</v>
      </c>
      <c r="AW165" s="13" t="s">
        <v>35</v>
      </c>
      <c r="AX165" s="13" t="s">
        <v>79</v>
      </c>
      <c r="AY165" s="178" t="s">
        <v>129</v>
      </c>
    </row>
    <row r="166" spans="1:65" s="14" customFormat="1">
      <c r="B166" s="185"/>
      <c r="D166" s="177" t="s">
        <v>137</v>
      </c>
      <c r="E166" s="186" t="s">
        <v>1</v>
      </c>
      <c r="F166" s="187" t="s">
        <v>139</v>
      </c>
      <c r="H166" s="188">
        <v>9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6" t="s">
        <v>137</v>
      </c>
      <c r="AU166" s="186" t="s">
        <v>88</v>
      </c>
      <c r="AV166" s="14" t="s">
        <v>135</v>
      </c>
      <c r="AW166" s="14" t="s">
        <v>35</v>
      </c>
      <c r="AX166" s="14" t="s">
        <v>21</v>
      </c>
      <c r="AY166" s="186" t="s">
        <v>129</v>
      </c>
    </row>
    <row r="167" spans="1:65" s="2" customFormat="1" ht="16.5" customHeight="1">
      <c r="A167" s="32"/>
      <c r="B167" s="161"/>
      <c r="C167" s="162" t="s">
        <v>198</v>
      </c>
      <c r="D167" s="162" t="s">
        <v>131</v>
      </c>
      <c r="E167" s="163" t="s">
        <v>647</v>
      </c>
      <c r="F167" s="164" t="s">
        <v>648</v>
      </c>
      <c r="G167" s="165" t="s">
        <v>179</v>
      </c>
      <c r="H167" s="166">
        <v>28</v>
      </c>
      <c r="I167" s="167"/>
      <c r="J167" s="168">
        <f>ROUND(I167*H167,2)</f>
        <v>0</v>
      </c>
      <c r="K167" s="169"/>
      <c r="L167" s="33"/>
      <c r="M167" s="170" t="s">
        <v>1</v>
      </c>
      <c r="N167" s="171" t="s">
        <v>44</v>
      </c>
      <c r="O167" s="58"/>
      <c r="P167" s="172">
        <f>O167*H167</f>
        <v>0</v>
      </c>
      <c r="Q167" s="172">
        <v>1.2319999999999999E-2</v>
      </c>
      <c r="R167" s="172">
        <f>Q167*H167</f>
        <v>0.34495999999999999</v>
      </c>
      <c r="S167" s="172">
        <v>0</v>
      </c>
      <c r="T167" s="17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211</v>
      </c>
      <c r="AT167" s="174" t="s">
        <v>131</v>
      </c>
      <c r="AU167" s="174" t="s">
        <v>88</v>
      </c>
      <c r="AY167" s="17" t="s">
        <v>129</v>
      </c>
      <c r="BE167" s="175">
        <f>IF(N167="základní",J167,0)</f>
        <v>0</v>
      </c>
      <c r="BF167" s="175">
        <f>IF(N167="snížená",J167,0)</f>
        <v>0</v>
      </c>
      <c r="BG167" s="175">
        <f>IF(N167="zákl. přenesená",J167,0)</f>
        <v>0</v>
      </c>
      <c r="BH167" s="175">
        <f>IF(N167="sníž. přenesená",J167,0)</f>
        <v>0</v>
      </c>
      <c r="BI167" s="175">
        <f>IF(N167="nulová",J167,0)</f>
        <v>0</v>
      </c>
      <c r="BJ167" s="17" t="s">
        <v>21</v>
      </c>
      <c r="BK167" s="175">
        <f>ROUND(I167*H167,2)</f>
        <v>0</v>
      </c>
      <c r="BL167" s="17" t="s">
        <v>211</v>
      </c>
      <c r="BM167" s="174" t="s">
        <v>649</v>
      </c>
    </row>
    <row r="168" spans="1:65" s="13" customFormat="1">
      <c r="B168" s="176"/>
      <c r="D168" s="177" t="s">
        <v>137</v>
      </c>
      <c r="E168" s="178" t="s">
        <v>1</v>
      </c>
      <c r="F168" s="179" t="s">
        <v>650</v>
      </c>
      <c r="H168" s="180">
        <v>28</v>
      </c>
      <c r="I168" s="181"/>
      <c r="L168" s="176"/>
      <c r="M168" s="182"/>
      <c r="N168" s="183"/>
      <c r="O168" s="183"/>
      <c r="P168" s="183"/>
      <c r="Q168" s="183"/>
      <c r="R168" s="183"/>
      <c r="S168" s="183"/>
      <c r="T168" s="184"/>
      <c r="AT168" s="178" t="s">
        <v>137</v>
      </c>
      <c r="AU168" s="178" t="s">
        <v>88</v>
      </c>
      <c r="AV168" s="13" t="s">
        <v>88</v>
      </c>
      <c r="AW168" s="13" t="s">
        <v>35</v>
      </c>
      <c r="AX168" s="13" t="s">
        <v>79</v>
      </c>
      <c r="AY168" s="178" t="s">
        <v>129</v>
      </c>
    </row>
    <row r="169" spans="1:65" s="14" customFormat="1">
      <c r="B169" s="185"/>
      <c r="D169" s="177" t="s">
        <v>137</v>
      </c>
      <c r="E169" s="186" t="s">
        <v>1</v>
      </c>
      <c r="F169" s="187" t="s">
        <v>139</v>
      </c>
      <c r="H169" s="188">
        <v>28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137</v>
      </c>
      <c r="AU169" s="186" t="s">
        <v>88</v>
      </c>
      <c r="AV169" s="14" t="s">
        <v>135</v>
      </c>
      <c r="AW169" s="14" t="s">
        <v>35</v>
      </c>
      <c r="AX169" s="14" t="s">
        <v>21</v>
      </c>
      <c r="AY169" s="186" t="s">
        <v>129</v>
      </c>
    </row>
    <row r="170" spans="1:65" s="2" customFormat="1" ht="16.5" customHeight="1">
      <c r="A170" s="32"/>
      <c r="B170" s="161"/>
      <c r="C170" s="162" t="s">
        <v>203</v>
      </c>
      <c r="D170" s="162" t="s">
        <v>131</v>
      </c>
      <c r="E170" s="163" t="s">
        <v>651</v>
      </c>
      <c r="F170" s="164" t="s">
        <v>652</v>
      </c>
      <c r="G170" s="165" t="s">
        <v>179</v>
      </c>
      <c r="H170" s="166">
        <v>7</v>
      </c>
      <c r="I170" s="167"/>
      <c r="J170" s="168">
        <f>ROUND(I170*H170,2)</f>
        <v>0</v>
      </c>
      <c r="K170" s="169"/>
      <c r="L170" s="33"/>
      <c r="M170" s="170" t="s">
        <v>1</v>
      </c>
      <c r="N170" s="171" t="s">
        <v>44</v>
      </c>
      <c r="O170" s="58"/>
      <c r="P170" s="172">
        <f>O170*H170</f>
        <v>0</v>
      </c>
      <c r="Q170" s="172">
        <v>1.975E-2</v>
      </c>
      <c r="R170" s="172">
        <f>Q170*H170</f>
        <v>0.13825000000000001</v>
      </c>
      <c r="S170" s="172">
        <v>0</v>
      </c>
      <c r="T170" s="17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211</v>
      </c>
      <c r="AT170" s="174" t="s">
        <v>131</v>
      </c>
      <c r="AU170" s="174" t="s">
        <v>88</v>
      </c>
      <c r="AY170" s="17" t="s">
        <v>129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7" t="s">
        <v>21</v>
      </c>
      <c r="BK170" s="175">
        <f>ROUND(I170*H170,2)</f>
        <v>0</v>
      </c>
      <c r="BL170" s="17" t="s">
        <v>211</v>
      </c>
      <c r="BM170" s="174" t="s">
        <v>653</v>
      </c>
    </row>
    <row r="171" spans="1:65" s="13" customFormat="1">
      <c r="B171" s="176"/>
      <c r="D171" s="177" t="s">
        <v>137</v>
      </c>
      <c r="E171" s="178" t="s">
        <v>1</v>
      </c>
      <c r="F171" s="179" t="s">
        <v>654</v>
      </c>
      <c r="H171" s="180">
        <v>7</v>
      </c>
      <c r="I171" s="181"/>
      <c r="L171" s="176"/>
      <c r="M171" s="182"/>
      <c r="N171" s="183"/>
      <c r="O171" s="183"/>
      <c r="P171" s="183"/>
      <c r="Q171" s="183"/>
      <c r="R171" s="183"/>
      <c r="S171" s="183"/>
      <c r="T171" s="184"/>
      <c r="AT171" s="178" t="s">
        <v>137</v>
      </c>
      <c r="AU171" s="178" t="s">
        <v>88</v>
      </c>
      <c r="AV171" s="13" t="s">
        <v>88</v>
      </c>
      <c r="AW171" s="13" t="s">
        <v>35</v>
      </c>
      <c r="AX171" s="13" t="s">
        <v>79</v>
      </c>
      <c r="AY171" s="178" t="s">
        <v>129</v>
      </c>
    </row>
    <row r="172" spans="1:65" s="14" customFormat="1">
      <c r="B172" s="185"/>
      <c r="D172" s="177" t="s">
        <v>137</v>
      </c>
      <c r="E172" s="186" t="s">
        <v>1</v>
      </c>
      <c r="F172" s="187" t="s">
        <v>139</v>
      </c>
      <c r="H172" s="188">
        <v>7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137</v>
      </c>
      <c r="AU172" s="186" t="s">
        <v>88</v>
      </c>
      <c r="AV172" s="14" t="s">
        <v>135</v>
      </c>
      <c r="AW172" s="14" t="s">
        <v>35</v>
      </c>
      <c r="AX172" s="14" t="s">
        <v>21</v>
      </c>
      <c r="AY172" s="186" t="s">
        <v>129</v>
      </c>
    </row>
    <row r="173" spans="1:65" s="2" customFormat="1" ht="16.5" customHeight="1">
      <c r="A173" s="32"/>
      <c r="B173" s="161"/>
      <c r="C173" s="162" t="s">
        <v>8</v>
      </c>
      <c r="D173" s="162" t="s">
        <v>131</v>
      </c>
      <c r="E173" s="163" t="s">
        <v>655</v>
      </c>
      <c r="F173" s="164" t="s">
        <v>656</v>
      </c>
      <c r="G173" s="165" t="s">
        <v>179</v>
      </c>
      <c r="H173" s="166">
        <v>28</v>
      </c>
      <c r="I173" s="167"/>
      <c r="J173" s="168">
        <f>ROUND(I173*H173,2)</f>
        <v>0</v>
      </c>
      <c r="K173" s="169"/>
      <c r="L173" s="33"/>
      <c r="M173" s="170" t="s">
        <v>1</v>
      </c>
      <c r="N173" s="171" t="s">
        <v>44</v>
      </c>
      <c r="O173" s="58"/>
      <c r="P173" s="172">
        <f>O173*H173</f>
        <v>0</v>
      </c>
      <c r="Q173" s="172">
        <v>5.9000000000000003E-4</v>
      </c>
      <c r="R173" s="172">
        <f>Q173*H173</f>
        <v>1.652E-2</v>
      </c>
      <c r="S173" s="172">
        <v>0</v>
      </c>
      <c r="T173" s="17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211</v>
      </c>
      <c r="AT173" s="174" t="s">
        <v>131</v>
      </c>
      <c r="AU173" s="174" t="s">
        <v>88</v>
      </c>
      <c r="AY173" s="17" t="s">
        <v>129</v>
      </c>
      <c r="BE173" s="175">
        <f>IF(N173="základní",J173,0)</f>
        <v>0</v>
      </c>
      <c r="BF173" s="175">
        <f>IF(N173="snížená",J173,0)</f>
        <v>0</v>
      </c>
      <c r="BG173" s="175">
        <f>IF(N173="zákl. přenesená",J173,0)</f>
        <v>0</v>
      </c>
      <c r="BH173" s="175">
        <f>IF(N173="sníž. přenesená",J173,0)</f>
        <v>0</v>
      </c>
      <c r="BI173" s="175">
        <f>IF(N173="nulová",J173,0)</f>
        <v>0</v>
      </c>
      <c r="BJ173" s="17" t="s">
        <v>21</v>
      </c>
      <c r="BK173" s="175">
        <f>ROUND(I173*H173,2)</f>
        <v>0</v>
      </c>
      <c r="BL173" s="17" t="s">
        <v>211</v>
      </c>
      <c r="BM173" s="174" t="s">
        <v>657</v>
      </c>
    </row>
    <row r="174" spans="1:65" s="13" customFormat="1">
      <c r="B174" s="176"/>
      <c r="D174" s="177" t="s">
        <v>137</v>
      </c>
      <c r="E174" s="178" t="s">
        <v>1</v>
      </c>
      <c r="F174" s="179" t="s">
        <v>658</v>
      </c>
      <c r="H174" s="180">
        <v>28</v>
      </c>
      <c r="I174" s="181"/>
      <c r="L174" s="176"/>
      <c r="M174" s="182"/>
      <c r="N174" s="183"/>
      <c r="O174" s="183"/>
      <c r="P174" s="183"/>
      <c r="Q174" s="183"/>
      <c r="R174" s="183"/>
      <c r="S174" s="183"/>
      <c r="T174" s="184"/>
      <c r="AT174" s="178" t="s">
        <v>137</v>
      </c>
      <c r="AU174" s="178" t="s">
        <v>88</v>
      </c>
      <c r="AV174" s="13" t="s">
        <v>88</v>
      </c>
      <c r="AW174" s="13" t="s">
        <v>35</v>
      </c>
      <c r="AX174" s="13" t="s">
        <v>79</v>
      </c>
      <c r="AY174" s="178" t="s">
        <v>129</v>
      </c>
    </row>
    <row r="175" spans="1:65" s="14" customFormat="1">
      <c r="B175" s="185"/>
      <c r="D175" s="177" t="s">
        <v>137</v>
      </c>
      <c r="E175" s="186" t="s">
        <v>1</v>
      </c>
      <c r="F175" s="187" t="s">
        <v>139</v>
      </c>
      <c r="H175" s="188">
        <v>28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6" t="s">
        <v>137</v>
      </c>
      <c r="AU175" s="186" t="s">
        <v>88</v>
      </c>
      <c r="AV175" s="14" t="s">
        <v>135</v>
      </c>
      <c r="AW175" s="14" t="s">
        <v>35</v>
      </c>
      <c r="AX175" s="14" t="s">
        <v>21</v>
      </c>
      <c r="AY175" s="186" t="s">
        <v>129</v>
      </c>
    </row>
    <row r="176" spans="1:65" s="2" customFormat="1" ht="16.5" customHeight="1">
      <c r="A176" s="32"/>
      <c r="B176" s="161"/>
      <c r="C176" s="162" t="s">
        <v>211</v>
      </c>
      <c r="D176" s="162" t="s">
        <v>131</v>
      </c>
      <c r="E176" s="163" t="s">
        <v>659</v>
      </c>
      <c r="F176" s="164" t="s">
        <v>660</v>
      </c>
      <c r="G176" s="165" t="s">
        <v>179</v>
      </c>
      <c r="H176" s="166">
        <v>42</v>
      </c>
      <c r="I176" s="167"/>
      <c r="J176" s="168">
        <f>ROUND(I176*H176,2)</f>
        <v>0</v>
      </c>
      <c r="K176" s="169"/>
      <c r="L176" s="33"/>
      <c r="M176" s="170" t="s">
        <v>1</v>
      </c>
      <c r="N176" s="171" t="s">
        <v>44</v>
      </c>
      <c r="O176" s="58"/>
      <c r="P176" s="172">
        <f>O176*H176</f>
        <v>0</v>
      </c>
      <c r="Q176" s="172">
        <v>2.0100000000000001E-3</v>
      </c>
      <c r="R176" s="172">
        <f>Q176*H176</f>
        <v>8.4420000000000009E-2</v>
      </c>
      <c r="S176" s="172">
        <v>0</v>
      </c>
      <c r="T176" s="17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4" t="s">
        <v>211</v>
      </c>
      <c r="AT176" s="174" t="s">
        <v>131</v>
      </c>
      <c r="AU176" s="174" t="s">
        <v>88</v>
      </c>
      <c r="AY176" s="17" t="s">
        <v>129</v>
      </c>
      <c r="BE176" s="175">
        <f>IF(N176="základní",J176,0)</f>
        <v>0</v>
      </c>
      <c r="BF176" s="175">
        <f>IF(N176="snížená",J176,0)</f>
        <v>0</v>
      </c>
      <c r="BG176" s="175">
        <f>IF(N176="zákl. přenesená",J176,0)</f>
        <v>0</v>
      </c>
      <c r="BH176" s="175">
        <f>IF(N176="sníž. přenesená",J176,0)</f>
        <v>0</v>
      </c>
      <c r="BI176" s="175">
        <f>IF(N176="nulová",J176,0)</f>
        <v>0</v>
      </c>
      <c r="BJ176" s="17" t="s">
        <v>21</v>
      </c>
      <c r="BK176" s="175">
        <f>ROUND(I176*H176,2)</f>
        <v>0</v>
      </c>
      <c r="BL176" s="17" t="s">
        <v>211</v>
      </c>
      <c r="BM176" s="174" t="s">
        <v>661</v>
      </c>
    </row>
    <row r="177" spans="1:65" s="13" customFormat="1">
      <c r="B177" s="176"/>
      <c r="D177" s="177" t="s">
        <v>137</v>
      </c>
      <c r="E177" s="178" t="s">
        <v>1</v>
      </c>
      <c r="F177" s="179" t="s">
        <v>662</v>
      </c>
      <c r="H177" s="180">
        <v>42</v>
      </c>
      <c r="I177" s="181"/>
      <c r="L177" s="176"/>
      <c r="M177" s="182"/>
      <c r="N177" s="183"/>
      <c r="O177" s="183"/>
      <c r="P177" s="183"/>
      <c r="Q177" s="183"/>
      <c r="R177" s="183"/>
      <c r="S177" s="183"/>
      <c r="T177" s="184"/>
      <c r="AT177" s="178" t="s">
        <v>137</v>
      </c>
      <c r="AU177" s="178" t="s">
        <v>88</v>
      </c>
      <c r="AV177" s="13" t="s">
        <v>88</v>
      </c>
      <c r="AW177" s="13" t="s">
        <v>35</v>
      </c>
      <c r="AX177" s="13" t="s">
        <v>79</v>
      </c>
      <c r="AY177" s="178" t="s">
        <v>129</v>
      </c>
    </row>
    <row r="178" spans="1:65" s="14" customFormat="1">
      <c r="B178" s="185"/>
      <c r="D178" s="177" t="s">
        <v>137</v>
      </c>
      <c r="E178" s="186" t="s">
        <v>1</v>
      </c>
      <c r="F178" s="187" t="s">
        <v>139</v>
      </c>
      <c r="H178" s="188">
        <v>42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137</v>
      </c>
      <c r="AU178" s="186" t="s">
        <v>88</v>
      </c>
      <c r="AV178" s="14" t="s">
        <v>135</v>
      </c>
      <c r="AW178" s="14" t="s">
        <v>35</v>
      </c>
      <c r="AX178" s="14" t="s">
        <v>21</v>
      </c>
      <c r="AY178" s="186" t="s">
        <v>129</v>
      </c>
    </row>
    <row r="179" spans="1:65" s="2" customFormat="1" ht="16.5" customHeight="1">
      <c r="A179" s="32"/>
      <c r="B179" s="161"/>
      <c r="C179" s="193" t="s">
        <v>219</v>
      </c>
      <c r="D179" s="193" t="s">
        <v>171</v>
      </c>
      <c r="E179" s="194" t="s">
        <v>663</v>
      </c>
      <c r="F179" s="195" t="s">
        <v>664</v>
      </c>
      <c r="G179" s="196" t="s">
        <v>216</v>
      </c>
      <c r="H179" s="197">
        <v>3</v>
      </c>
      <c r="I179" s="198"/>
      <c r="J179" s="199">
        <f>ROUND(I179*H179,2)</f>
        <v>0</v>
      </c>
      <c r="K179" s="200"/>
      <c r="L179" s="201"/>
      <c r="M179" s="202" t="s">
        <v>1</v>
      </c>
      <c r="N179" s="203" t="s">
        <v>44</v>
      </c>
      <c r="O179" s="58"/>
      <c r="P179" s="172">
        <f>O179*H179</f>
        <v>0</v>
      </c>
      <c r="Q179" s="172">
        <v>3.3E-4</v>
      </c>
      <c r="R179" s="172">
        <f>Q179*H179</f>
        <v>9.8999999999999999E-4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295</v>
      </c>
      <c r="AT179" s="174" t="s">
        <v>171</v>
      </c>
      <c r="AU179" s="174" t="s">
        <v>88</v>
      </c>
      <c r="AY179" s="17" t="s">
        <v>129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21</v>
      </c>
      <c r="BK179" s="175">
        <f>ROUND(I179*H179,2)</f>
        <v>0</v>
      </c>
      <c r="BL179" s="17" t="s">
        <v>211</v>
      </c>
      <c r="BM179" s="174" t="s">
        <v>665</v>
      </c>
    </row>
    <row r="180" spans="1:65" s="13" customFormat="1">
      <c r="B180" s="176"/>
      <c r="D180" s="177" t="s">
        <v>137</v>
      </c>
      <c r="E180" s="178" t="s">
        <v>1</v>
      </c>
      <c r="F180" s="179" t="s">
        <v>666</v>
      </c>
      <c r="H180" s="180">
        <v>3</v>
      </c>
      <c r="I180" s="181"/>
      <c r="L180" s="176"/>
      <c r="M180" s="182"/>
      <c r="N180" s="183"/>
      <c r="O180" s="183"/>
      <c r="P180" s="183"/>
      <c r="Q180" s="183"/>
      <c r="R180" s="183"/>
      <c r="S180" s="183"/>
      <c r="T180" s="184"/>
      <c r="AT180" s="178" t="s">
        <v>137</v>
      </c>
      <c r="AU180" s="178" t="s">
        <v>88</v>
      </c>
      <c r="AV180" s="13" t="s">
        <v>88</v>
      </c>
      <c r="AW180" s="13" t="s">
        <v>35</v>
      </c>
      <c r="AX180" s="13" t="s">
        <v>79</v>
      </c>
      <c r="AY180" s="178" t="s">
        <v>129</v>
      </c>
    </row>
    <row r="181" spans="1:65" s="14" customFormat="1">
      <c r="B181" s="185"/>
      <c r="D181" s="177" t="s">
        <v>137</v>
      </c>
      <c r="E181" s="186" t="s">
        <v>1</v>
      </c>
      <c r="F181" s="187" t="s">
        <v>139</v>
      </c>
      <c r="H181" s="188">
        <v>3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137</v>
      </c>
      <c r="AU181" s="186" t="s">
        <v>88</v>
      </c>
      <c r="AV181" s="14" t="s">
        <v>135</v>
      </c>
      <c r="AW181" s="14" t="s">
        <v>35</v>
      </c>
      <c r="AX181" s="14" t="s">
        <v>21</v>
      </c>
      <c r="AY181" s="186" t="s">
        <v>129</v>
      </c>
    </row>
    <row r="182" spans="1:65" s="2" customFormat="1" ht="16.5" customHeight="1">
      <c r="A182" s="32"/>
      <c r="B182" s="161"/>
      <c r="C182" s="162" t="s">
        <v>223</v>
      </c>
      <c r="D182" s="162" t="s">
        <v>131</v>
      </c>
      <c r="E182" s="163" t="s">
        <v>667</v>
      </c>
      <c r="F182" s="164" t="s">
        <v>668</v>
      </c>
      <c r="G182" s="165" t="s">
        <v>179</v>
      </c>
      <c r="H182" s="166">
        <v>32</v>
      </c>
      <c r="I182" s="167"/>
      <c r="J182" s="168">
        <f>ROUND(I182*H182,2)</f>
        <v>0</v>
      </c>
      <c r="K182" s="169"/>
      <c r="L182" s="33"/>
      <c r="M182" s="170" t="s">
        <v>1</v>
      </c>
      <c r="N182" s="171" t="s">
        <v>44</v>
      </c>
      <c r="O182" s="58"/>
      <c r="P182" s="172">
        <f>O182*H182</f>
        <v>0</v>
      </c>
      <c r="Q182" s="172">
        <v>1.4499999999999999E-3</v>
      </c>
      <c r="R182" s="172">
        <f>Q182*H182</f>
        <v>4.6399999999999997E-2</v>
      </c>
      <c r="S182" s="172">
        <v>0</v>
      </c>
      <c r="T182" s="173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211</v>
      </c>
      <c r="AT182" s="174" t="s">
        <v>131</v>
      </c>
      <c r="AU182" s="174" t="s">
        <v>88</v>
      </c>
      <c r="AY182" s="17" t="s">
        <v>129</v>
      </c>
      <c r="BE182" s="175">
        <f>IF(N182="základní",J182,0)</f>
        <v>0</v>
      </c>
      <c r="BF182" s="175">
        <f>IF(N182="snížená",J182,0)</f>
        <v>0</v>
      </c>
      <c r="BG182" s="175">
        <f>IF(N182="zákl. přenesená",J182,0)</f>
        <v>0</v>
      </c>
      <c r="BH182" s="175">
        <f>IF(N182="sníž. přenesená",J182,0)</f>
        <v>0</v>
      </c>
      <c r="BI182" s="175">
        <f>IF(N182="nulová",J182,0)</f>
        <v>0</v>
      </c>
      <c r="BJ182" s="17" t="s">
        <v>21</v>
      </c>
      <c r="BK182" s="175">
        <f>ROUND(I182*H182,2)</f>
        <v>0</v>
      </c>
      <c r="BL182" s="17" t="s">
        <v>211</v>
      </c>
      <c r="BM182" s="174" t="s">
        <v>669</v>
      </c>
    </row>
    <row r="183" spans="1:65" s="13" customFormat="1">
      <c r="B183" s="176"/>
      <c r="D183" s="177" t="s">
        <v>137</v>
      </c>
      <c r="E183" s="178" t="s">
        <v>1</v>
      </c>
      <c r="F183" s="179" t="s">
        <v>670</v>
      </c>
      <c r="H183" s="180">
        <v>32</v>
      </c>
      <c r="I183" s="181"/>
      <c r="L183" s="176"/>
      <c r="M183" s="182"/>
      <c r="N183" s="183"/>
      <c r="O183" s="183"/>
      <c r="P183" s="183"/>
      <c r="Q183" s="183"/>
      <c r="R183" s="183"/>
      <c r="S183" s="183"/>
      <c r="T183" s="184"/>
      <c r="AT183" s="178" t="s">
        <v>137</v>
      </c>
      <c r="AU183" s="178" t="s">
        <v>88</v>
      </c>
      <c r="AV183" s="13" t="s">
        <v>88</v>
      </c>
      <c r="AW183" s="13" t="s">
        <v>35</v>
      </c>
      <c r="AX183" s="13" t="s">
        <v>79</v>
      </c>
      <c r="AY183" s="178" t="s">
        <v>129</v>
      </c>
    </row>
    <row r="184" spans="1:65" s="14" customFormat="1">
      <c r="B184" s="185"/>
      <c r="D184" s="177" t="s">
        <v>137</v>
      </c>
      <c r="E184" s="186" t="s">
        <v>1</v>
      </c>
      <c r="F184" s="187" t="s">
        <v>139</v>
      </c>
      <c r="H184" s="188">
        <v>32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137</v>
      </c>
      <c r="AU184" s="186" t="s">
        <v>88</v>
      </c>
      <c r="AV184" s="14" t="s">
        <v>135</v>
      </c>
      <c r="AW184" s="14" t="s">
        <v>35</v>
      </c>
      <c r="AX184" s="14" t="s">
        <v>21</v>
      </c>
      <c r="AY184" s="186" t="s">
        <v>129</v>
      </c>
    </row>
    <row r="185" spans="1:65" s="2" customFormat="1" ht="16.5" customHeight="1">
      <c r="A185" s="32"/>
      <c r="B185" s="161"/>
      <c r="C185" s="193" t="s">
        <v>227</v>
      </c>
      <c r="D185" s="193" t="s">
        <v>171</v>
      </c>
      <c r="E185" s="194" t="s">
        <v>671</v>
      </c>
      <c r="F185" s="195" t="s">
        <v>672</v>
      </c>
      <c r="G185" s="196" t="s">
        <v>216</v>
      </c>
      <c r="H185" s="197">
        <v>3</v>
      </c>
      <c r="I185" s="198"/>
      <c r="J185" s="199">
        <f>ROUND(I185*H185,2)</f>
        <v>0</v>
      </c>
      <c r="K185" s="200"/>
      <c r="L185" s="201"/>
      <c r="M185" s="202" t="s">
        <v>1</v>
      </c>
      <c r="N185" s="203" t="s">
        <v>44</v>
      </c>
      <c r="O185" s="58"/>
      <c r="P185" s="172">
        <f>O185*H185</f>
        <v>0</v>
      </c>
      <c r="Q185" s="172">
        <v>4.0000000000000002E-4</v>
      </c>
      <c r="R185" s="172">
        <f>Q185*H185</f>
        <v>1.2000000000000001E-3</v>
      </c>
      <c r="S185" s="172">
        <v>0</v>
      </c>
      <c r="T185" s="17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295</v>
      </c>
      <c r="AT185" s="174" t="s">
        <v>171</v>
      </c>
      <c r="AU185" s="174" t="s">
        <v>88</v>
      </c>
      <c r="AY185" s="17" t="s">
        <v>129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7" t="s">
        <v>21</v>
      </c>
      <c r="BK185" s="175">
        <f>ROUND(I185*H185,2)</f>
        <v>0</v>
      </c>
      <c r="BL185" s="17" t="s">
        <v>211</v>
      </c>
      <c r="BM185" s="174" t="s">
        <v>673</v>
      </c>
    </row>
    <row r="186" spans="1:65" s="13" customFormat="1">
      <c r="B186" s="176"/>
      <c r="D186" s="177" t="s">
        <v>137</v>
      </c>
      <c r="E186" s="178" t="s">
        <v>1</v>
      </c>
      <c r="F186" s="179" t="s">
        <v>666</v>
      </c>
      <c r="H186" s="180">
        <v>3</v>
      </c>
      <c r="I186" s="181"/>
      <c r="L186" s="176"/>
      <c r="M186" s="182"/>
      <c r="N186" s="183"/>
      <c r="O186" s="183"/>
      <c r="P186" s="183"/>
      <c r="Q186" s="183"/>
      <c r="R186" s="183"/>
      <c r="S186" s="183"/>
      <c r="T186" s="184"/>
      <c r="AT186" s="178" t="s">
        <v>137</v>
      </c>
      <c r="AU186" s="178" t="s">
        <v>88</v>
      </c>
      <c r="AV186" s="13" t="s">
        <v>88</v>
      </c>
      <c r="AW186" s="13" t="s">
        <v>35</v>
      </c>
      <c r="AX186" s="13" t="s">
        <v>79</v>
      </c>
      <c r="AY186" s="178" t="s">
        <v>129</v>
      </c>
    </row>
    <row r="187" spans="1:65" s="14" customFormat="1">
      <c r="B187" s="185"/>
      <c r="D187" s="177" t="s">
        <v>137</v>
      </c>
      <c r="E187" s="186" t="s">
        <v>1</v>
      </c>
      <c r="F187" s="187" t="s">
        <v>139</v>
      </c>
      <c r="H187" s="188">
        <v>3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137</v>
      </c>
      <c r="AU187" s="186" t="s">
        <v>88</v>
      </c>
      <c r="AV187" s="14" t="s">
        <v>135</v>
      </c>
      <c r="AW187" s="14" t="s">
        <v>35</v>
      </c>
      <c r="AX187" s="14" t="s">
        <v>21</v>
      </c>
      <c r="AY187" s="186" t="s">
        <v>129</v>
      </c>
    </row>
    <row r="188" spans="1:65" s="2" customFormat="1" ht="16.5" customHeight="1">
      <c r="A188" s="32"/>
      <c r="B188" s="161"/>
      <c r="C188" s="162" t="s">
        <v>231</v>
      </c>
      <c r="D188" s="162" t="s">
        <v>131</v>
      </c>
      <c r="E188" s="163" t="s">
        <v>674</v>
      </c>
      <c r="F188" s="164" t="s">
        <v>675</v>
      </c>
      <c r="G188" s="165" t="s">
        <v>179</v>
      </c>
      <c r="H188" s="166">
        <v>6</v>
      </c>
      <c r="I188" s="167"/>
      <c r="J188" s="168">
        <f>ROUND(I188*H188,2)</f>
        <v>0</v>
      </c>
      <c r="K188" s="169"/>
      <c r="L188" s="33"/>
      <c r="M188" s="170" t="s">
        <v>1</v>
      </c>
      <c r="N188" s="171" t="s">
        <v>44</v>
      </c>
      <c r="O188" s="58"/>
      <c r="P188" s="172">
        <f>O188*H188</f>
        <v>0</v>
      </c>
      <c r="Q188" s="172">
        <v>4.0999999999999999E-4</v>
      </c>
      <c r="R188" s="172">
        <f>Q188*H188</f>
        <v>2.4599999999999999E-3</v>
      </c>
      <c r="S188" s="172">
        <v>0</v>
      </c>
      <c r="T188" s="17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4" t="s">
        <v>211</v>
      </c>
      <c r="AT188" s="174" t="s">
        <v>131</v>
      </c>
      <c r="AU188" s="174" t="s">
        <v>88</v>
      </c>
      <c r="AY188" s="17" t="s">
        <v>129</v>
      </c>
      <c r="BE188" s="175">
        <f>IF(N188="základní",J188,0)</f>
        <v>0</v>
      </c>
      <c r="BF188" s="175">
        <f>IF(N188="snížená",J188,0)</f>
        <v>0</v>
      </c>
      <c r="BG188" s="175">
        <f>IF(N188="zákl. přenesená",J188,0)</f>
        <v>0</v>
      </c>
      <c r="BH188" s="175">
        <f>IF(N188="sníž. přenesená",J188,0)</f>
        <v>0</v>
      </c>
      <c r="BI188" s="175">
        <f>IF(N188="nulová",J188,0)</f>
        <v>0</v>
      </c>
      <c r="BJ188" s="17" t="s">
        <v>21</v>
      </c>
      <c r="BK188" s="175">
        <f>ROUND(I188*H188,2)</f>
        <v>0</v>
      </c>
      <c r="BL188" s="17" t="s">
        <v>211</v>
      </c>
      <c r="BM188" s="174" t="s">
        <v>676</v>
      </c>
    </row>
    <row r="189" spans="1:65" s="13" customFormat="1">
      <c r="B189" s="176"/>
      <c r="D189" s="177" t="s">
        <v>137</v>
      </c>
      <c r="E189" s="178" t="s">
        <v>1</v>
      </c>
      <c r="F189" s="179" t="s">
        <v>677</v>
      </c>
      <c r="H189" s="180">
        <v>6</v>
      </c>
      <c r="I189" s="181"/>
      <c r="L189" s="176"/>
      <c r="M189" s="182"/>
      <c r="N189" s="183"/>
      <c r="O189" s="183"/>
      <c r="P189" s="183"/>
      <c r="Q189" s="183"/>
      <c r="R189" s="183"/>
      <c r="S189" s="183"/>
      <c r="T189" s="184"/>
      <c r="AT189" s="178" t="s">
        <v>137</v>
      </c>
      <c r="AU189" s="178" t="s">
        <v>88</v>
      </c>
      <c r="AV189" s="13" t="s">
        <v>88</v>
      </c>
      <c r="AW189" s="13" t="s">
        <v>35</v>
      </c>
      <c r="AX189" s="13" t="s">
        <v>79</v>
      </c>
      <c r="AY189" s="178" t="s">
        <v>129</v>
      </c>
    </row>
    <row r="190" spans="1:65" s="14" customFormat="1">
      <c r="B190" s="185"/>
      <c r="D190" s="177" t="s">
        <v>137</v>
      </c>
      <c r="E190" s="186" t="s">
        <v>1</v>
      </c>
      <c r="F190" s="187" t="s">
        <v>139</v>
      </c>
      <c r="H190" s="188">
        <v>6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137</v>
      </c>
      <c r="AU190" s="186" t="s">
        <v>88</v>
      </c>
      <c r="AV190" s="14" t="s">
        <v>135</v>
      </c>
      <c r="AW190" s="14" t="s">
        <v>35</v>
      </c>
      <c r="AX190" s="14" t="s">
        <v>21</v>
      </c>
      <c r="AY190" s="186" t="s">
        <v>129</v>
      </c>
    </row>
    <row r="191" spans="1:65" s="2" customFormat="1" ht="16.5" customHeight="1">
      <c r="A191" s="32"/>
      <c r="B191" s="161"/>
      <c r="C191" s="162" t="s">
        <v>7</v>
      </c>
      <c r="D191" s="162" t="s">
        <v>131</v>
      </c>
      <c r="E191" s="163" t="s">
        <v>678</v>
      </c>
      <c r="F191" s="164" t="s">
        <v>679</v>
      </c>
      <c r="G191" s="165" t="s">
        <v>179</v>
      </c>
      <c r="H191" s="166">
        <v>19</v>
      </c>
      <c r="I191" s="167"/>
      <c r="J191" s="168">
        <f>ROUND(I191*H191,2)</f>
        <v>0</v>
      </c>
      <c r="K191" s="169"/>
      <c r="L191" s="33"/>
      <c r="M191" s="170" t="s">
        <v>1</v>
      </c>
      <c r="N191" s="171" t="s">
        <v>44</v>
      </c>
      <c r="O191" s="58"/>
      <c r="P191" s="172">
        <f>O191*H191</f>
        <v>0</v>
      </c>
      <c r="Q191" s="172">
        <v>4.8000000000000001E-4</v>
      </c>
      <c r="R191" s="172">
        <f>Q191*H191</f>
        <v>9.1199999999999996E-3</v>
      </c>
      <c r="S191" s="172">
        <v>0</v>
      </c>
      <c r="T191" s="173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4" t="s">
        <v>211</v>
      </c>
      <c r="AT191" s="174" t="s">
        <v>131</v>
      </c>
      <c r="AU191" s="174" t="s">
        <v>88</v>
      </c>
      <c r="AY191" s="17" t="s">
        <v>129</v>
      </c>
      <c r="BE191" s="175">
        <f>IF(N191="základní",J191,0)</f>
        <v>0</v>
      </c>
      <c r="BF191" s="175">
        <f>IF(N191="snížená",J191,0)</f>
        <v>0</v>
      </c>
      <c r="BG191" s="175">
        <f>IF(N191="zákl. přenesená",J191,0)</f>
        <v>0</v>
      </c>
      <c r="BH191" s="175">
        <f>IF(N191="sníž. přenesená",J191,0)</f>
        <v>0</v>
      </c>
      <c r="BI191" s="175">
        <f>IF(N191="nulová",J191,0)</f>
        <v>0</v>
      </c>
      <c r="BJ191" s="17" t="s">
        <v>21</v>
      </c>
      <c r="BK191" s="175">
        <f>ROUND(I191*H191,2)</f>
        <v>0</v>
      </c>
      <c r="BL191" s="17" t="s">
        <v>211</v>
      </c>
      <c r="BM191" s="174" t="s">
        <v>680</v>
      </c>
    </row>
    <row r="192" spans="1:65" s="13" customFormat="1">
      <c r="B192" s="176"/>
      <c r="D192" s="177" t="s">
        <v>137</v>
      </c>
      <c r="E192" s="178" t="s">
        <v>1</v>
      </c>
      <c r="F192" s="179" t="s">
        <v>681</v>
      </c>
      <c r="H192" s="180">
        <v>19</v>
      </c>
      <c r="I192" s="181"/>
      <c r="L192" s="176"/>
      <c r="M192" s="182"/>
      <c r="N192" s="183"/>
      <c r="O192" s="183"/>
      <c r="P192" s="183"/>
      <c r="Q192" s="183"/>
      <c r="R192" s="183"/>
      <c r="S192" s="183"/>
      <c r="T192" s="184"/>
      <c r="AT192" s="178" t="s">
        <v>137</v>
      </c>
      <c r="AU192" s="178" t="s">
        <v>88</v>
      </c>
      <c r="AV192" s="13" t="s">
        <v>88</v>
      </c>
      <c r="AW192" s="13" t="s">
        <v>35</v>
      </c>
      <c r="AX192" s="13" t="s">
        <v>79</v>
      </c>
      <c r="AY192" s="178" t="s">
        <v>129</v>
      </c>
    </row>
    <row r="193" spans="1:65" s="14" customFormat="1">
      <c r="B193" s="185"/>
      <c r="D193" s="177" t="s">
        <v>137</v>
      </c>
      <c r="E193" s="186" t="s">
        <v>1</v>
      </c>
      <c r="F193" s="187" t="s">
        <v>139</v>
      </c>
      <c r="H193" s="188">
        <v>19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137</v>
      </c>
      <c r="AU193" s="186" t="s">
        <v>88</v>
      </c>
      <c r="AV193" s="14" t="s">
        <v>135</v>
      </c>
      <c r="AW193" s="14" t="s">
        <v>35</v>
      </c>
      <c r="AX193" s="14" t="s">
        <v>21</v>
      </c>
      <c r="AY193" s="186" t="s">
        <v>129</v>
      </c>
    </row>
    <row r="194" spans="1:65" s="2" customFormat="1" ht="16.5" customHeight="1">
      <c r="A194" s="32"/>
      <c r="B194" s="161"/>
      <c r="C194" s="162" t="s">
        <v>239</v>
      </c>
      <c r="D194" s="162" t="s">
        <v>131</v>
      </c>
      <c r="E194" s="163" t="s">
        <v>682</v>
      </c>
      <c r="F194" s="164" t="s">
        <v>683</v>
      </c>
      <c r="G194" s="165" t="s">
        <v>179</v>
      </c>
      <c r="H194" s="166">
        <v>5</v>
      </c>
      <c r="I194" s="167"/>
      <c r="J194" s="168">
        <f>ROUND(I194*H194,2)</f>
        <v>0</v>
      </c>
      <c r="K194" s="169"/>
      <c r="L194" s="33"/>
      <c r="M194" s="170" t="s">
        <v>1</v>
      </c>
      <c r="N194" s="171" t="s">
        <v>44</v>
      </c>
      <c r="O194" s="58"/>
      <c r="P194" s="172">
        <f>O194*H194</f>
        <v>0</v>
      </c>
      <c r="Q194" s="172">
        <v>7.1000000000000002E-4</v>
      </c>
      <c r="R194" s="172">
        <f>Q194*H194</f>
        <v>3.5500000000000002E-3</v>
      </c>
      <c r="S194" s="172">
        <v>0</v>
      </c>
      <c r="T194" s="173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4" t="s">
        <v>211</v>
      </c>
      <c r="AT194" s="174" t="s">
        <v>131</v>
      </c>
      <c r="AU194" s="174" t="s">
        <v>88</v>
      </c>
      <c r="AY194" s="17" t="s">
        <v>129</v>
      </c>
      <c r="BE194" s="175">
        <f>IF(N194="základní",J194,0)</f>
        <v>0</v>
      </c>
      <c r="BF194" s="175">
        <f>IF(N194="snížená",J194,0)</f>
        <v>0</v>
      </c>
      <c r="BG194" s="175">
        <f>IF(N194="zákl. přenesená",J194,0)</f>
        <v>0</v>
      </c>
      <c r="BH194" s="175">
        <f>IF(N194="sníž. přenesená",J194,0)</f>
        <v>0</v>
      </c>
      <c r="BI194" s="175">
        <f>IF(N194="nulová",J194,0)</f>
        <v>0</v>
      </c>
      <c r="BJ194" s="17" t="s">
        <v>21</v>
      </c>
      <c r="BK194" s="175">
        <f>ROUND(I194*H194,2)</f>
        <v>0</v>
      </c>
      <c r="BL194" s="17" t="s">
        <v>211</v>
      </c>
      <c r="BM194" s="174" t="s">
        <v>684</v>
      </c>
    </row>
    <row r="195" spans="1:65" s="13" customFormat="1">
      <c r="B195" s="176"/>
      <c r="D195" s="177" t="s">
        <v>137</v>
      </c>
      <c r="E195" s="178" t="s">
        <v>1</v>
      </c>
      <c r="F195" s="179" t="s">
        <v>685</v>
      </c>
      <c r="H195" s="180">
        <v>5</v>
      </c>
      <c r="I195" s="181"/>
      <c r="L195" s="176"/>
      <c r="M195" s="182"/>
      <c r="N195" s="183"/>
      <c r="O195" s="183"/>
      <c r="P195" s="183"/>
      <c r="Q195" s="183"/>
      <c r="R195" s="183"/>
      <c r="S195" s="183"/>
      <c r="T195" s="184"/>
      <c r="AT195" s="178" t="s">
        <v>137</v>
      </c>
      <c r="AU195" s="178" t="s">
        <v>88</v>
      </c>
      <c r="AV195" s="13" t="s">
        <v>88</v>
      </c>
      <c r="AW195" s="13" t="s">
        <v>35</v>
      </c>
      <c r="AX195" s="13" t="s">
        <v>79</v>
      </c>
      <c r="AY195" s="178" t="s">
        <v>129</v>
      </c>
    </row>
    <row r="196" spans="1:65" s="14" customFormat="1">
      <c r="B196" s="185"/>
      <c r="D196" s="177" t="s">
        <v>137</v>
      </c>
      <c r="E196" s="186" t="s">
        <v>1</v>
      </c>
      <c r="F196" s="187" t="s">
        <v>139</v>
      </c>
      <c r="H196" s="188">
        <v>5</v>
      </c>
      <c r="I196" s="189"/>
      <c r="L196" s="185"/>
      <c r="M196" s="190"/>
      <c r="N196" s="191"/>
      <c r="O196" s="191"/>
      <c r="P196" s="191"/>
      <c r="Q196" s="191"/>
      <c r="R196" s="191"/>
      <c r="S196" s="191"/>
      <c r="T196" s="192"/>
      <c r="AT196" s="186" t="s">
        <v>137</v>
      </c>
      <c r="AU196" s="186" t="s">
        <v>88</v>
      </c>
      <c r="AV196" s="14" t="s">
        <v>135</v>
      </c>
      <c r="AW196" s="14" t="s">
        <v>35</v>
      </c>
      <c r="AX196" s="14" t="s">
        <v>21</v>
      </c>
      <c r="AY196" s="186" t="s">
        <v>129</v>
      </c>
    </row>
    <row r="197" spans="1:65" s="2" customFormat="1" ht="16.5" customHeight="1">
      <c r="A197" s="32"/>
      <c r="B197" s="161"/>
      <c r="C197" s="162" t="s">
        <v>244</v>
      </c>
      <c r="D197" s="162" t="s">
        <v>131</v>
      </c>
      <c r="E197" s="163" t="s">
        <v>686</v>
      </c>
      <c r="F197" s="164" t="s">
        <v>687</v>
      </c>
      <c r="G197" s="165" t="s">
        <v>179</v>
      </c>
      <c r="H197" s="166">
        <v>15</v>
      </c>
      <c r="I197" s="167"/>
      <c r="J197" s="168">
        <f>ROUND(I197*H197,2)</f>
        <v>0</v>
      </c>
      <c r="K197" s="169"/>
      <c r="L197" s="33"/>
      <c r="M197" s="170" t="s">
        <v>1</v>
      </c>
      <c r="N197" s="171" t="s">
        <v>44</v>
      </c>
      <c r="O197" s="58"/>
      <c r="P197" s="172">
        <f>O197*H197</f>
        <v>0</v>
      </c>
      <c r="Q197" s="172">
        <v>2.2399999999999998E-3</v>
      </c>
      <c r="R197" s="172">
        <f>Q197*H197</f>
        <v>3.3599999999999998E-2</v>
      </c>
      <c r="S197" s="172">
        <v>0</v>
      </c>
      <c r="T197" s="173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4" t="s">
        <v>211</v>
      </c>
      <c r="AT197" s="174" t="s">
        <v>131</v>
      </c>
      <c r="AU197" s="174" t="s">
        <v>88</v>
      </c>
      <c r="AY197" s="17" t="s">
        <v>129</v>
      </c>
      <c r="BE197" s="175">
        <f>IF(N197="základní",J197,0)</f>
        <v>0</v>
      </c>
      <c r="BF197" s="175">
        <f>IF(N197="snížená",J197,0)</f>
        <v>0</v>
      </c>
      <c r="BG197" s="175">
        <f>IF(N197="zákl. přenesená",J197,0)</f>
        <v>0</v>
      </c>
      <c r="BH197" s="175">
        <f>IF(N197="sníž. přenesená",J197,0)</f>
        <v>0</v>
      </c>
      <c r="BI197" s="175">
        <f>IF(N197="nulová",J197,0)</f>
        <v>0</v>
      </c>
      <c r="BJ197" s="17" t="s">
        <v>21</v>
      </c>
      <c r="BK197" s="175">
        <f>ROUND(I197*H197,2)</f>
        <v>0</v>
      </c>
      <c r="BL197" s="17" t="s">
        <v>211</v>
      </c>
      <c r="BM197" s="174" t="s">
        <v>688</v>
      </c>
    </row>
    <row r="198" spans="1:65" s="13" customFormat="1">
      <c r="B198" s="176"/>
      <c r="D198" s="177" t="s">
        <v>137</v>
      </c>
      <c r="E198" s="178" t="s">
        <v>1</v>
      </c>
      <c r="F198" s="179" t="s">
        <v>689</v>
      </c>
      <c r="H198" s="180">
        <v>15</v>
      </c>
      <c r="I198" s="181"/>
      <c r="L198" s="176"/>
      <c r="M198" s="182"/>
      <c r="N198" s="183"/>
      <c r="O198" s="183"/>
      <c r="P198" s="183"/>
      <c r="Q198" s="183"/>
      <c r="R198" s="183"/>
      <c r="S198" s="183"/>
      <c r="T198" s="184"/>
      <c r="AT198" s="178" t="s">
        <v>137</v>
      </c>
      <c r="AU198" s="178" t="s">
        <v>88</v>
      </c>
      <c r="AV198" s="13" t="s">
        <v>88</v>
      </c>
      <c r="AW198" s="13" t="s">
        <v>35</v>
      </c>
      <c r="AX198" s="13" t="s">
        <v>79</v>
      </c>
      <c r="AY198" s="178" t="s">
        <v>129</v>
      </c>
    </row>
    <row r="199" spans="1:65" s="14" customFormat="1">
      <c r="B199" s="185"/>
      <c r="D199" s="177" t="s">
        <v>137</v>
      </c>
      <c r="E199" s="186" t="s">
        <v>1</v>
      </c>
      <c r="F199" s="187" t="s">
        <v>139</v>
      </c>
      <c r="H199" s="188">
        <v>15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137</v>
      </c>
      <c r="AU199" s="186" t="s">
        <v>88</v>
      </c>
      <c r="AV199" s="14" t="s">
        <v>135</v>
      </c>
      <c r="AW199" s="14" t="s">
        <v>35</v>
      </c>
      <c r="AX199" s="14" t="s">
        <v>21</v>
      </c>
      <c r="AY199" s="186" t="s">
        <v>129</v>
      </c>
    </row>
    <row r="200" spans="1:65" s="2" customFormat="1" ht="21.75" customHeight="1">
      <c r="A200" s="32"/>
      <c r="B200" s="161"/>
      <c r="C200" s="162" t="s">
        <v>251</v>
      </c>
      <c r="D200" s="162" t="s">
        <v>131</v>
      </c>
      <c r="E200" s="163" t="s">
        <v>690</v>
      </c>
      <c r="F200" s="164" t="s">
        <v>691</v>
      </c>
      <c r="G200" s="165" t="s">
        <v>179</v>
      </c>
      <c r="H200" s="166">
        <v>108</v>
      </c>
      <c r="I200" s="167"/>
      <c r="J200" s="168">
        <f>ROUND(I200*H200,2)</f>
        <v>0</v>
      </c>
      <c r="K200" s="169"/>
      <c r="L200" s="33"/>
      <c r="M200" s="170" t="s">
        <v>1</v>
      </c>
      <c r="N200" s="171" t="s">
        <v>44</v>
      </c>
      <c r="O200" s="58"/>
      <c r="P200" s="172">
        <f>O200*H200</f>
        <v>0</v>
      </c>
      <c r="Q200" s="172">
        <v>1.4400000000000001E-3</v>
      </c>
      <c r="R200" s="172">
        <f>Q200*H200</f>
        <v>0.15552000000000002</v>
      </c>
      <c r="S200" s="172">
        <v>0</v>
      </c>
      <c r="T200" s="173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4" t="s">
        <v>211</v>
      </c>
      <c r="AT200" s="174" t="s">
        <v>131</v>
      </c>
      <c r="AU200" s="174" t="s">
        <v>88</v>
      </c>
      <c r="AY200" s="17" t="s">
        <v>129</v>
      </c>
      <c r="BE200" s="175">
        <f>IF(N200="základní",J200,0)</f>
        <v>0</v>
      </c>
      <c r="BF200" s="175">
        <f>IF(N200="snížená",J200,0)</f>
        <v>0</v>
      </c>
      <c r="BG200" s="175">
        <f>IF(N200="zákl. přenesená",J200,0)</f>
        <v>0</v>
      </c>
      <c r="BH200" s="175">
        <f>IF(N200="sníž. přenesená",J200,0)</f>
        <v>0</v>
      </c>
      <c r="BI200" s="175">
        <f>IF(N200="nulová",J200,0)</f>
        <v>0</v>
      </c>
      <c r="BJ200" s="17" t="s">
        <v>21</v>
      </c>
      <c r="BK200" s="175">
        <f>ROUND(I200*H200,2)</f>
        <v>0</v>
      </c>
      <c r="BL200" s="17" t="s">
        <v>211</v>
      </c>
      <c r="BM200" s="174" t="s">
        <v>692</v>
      </c>
    </row>
    <row r="201" spans="1:65" s="13" customFormat="1">
      <c r="B201" s="176"/>
      <c r="D201" s="177" t="s">
        <v>137</v>
      </c>
      <c r="E201" s="178" t="s">
        <v>1</v>
      </c>
      <c r="F201" s="179" t="s">
        <v>693</v>
      </c>
      <c r="H201" s="180">
        <v>108</v>
      </c>
      <c r="I201" s="181"/>
      <c r="L201" s="176"/>
      <c r="M201" s="182"/>
      <c r="N201" s="183"/>
      <c r="O201" s="183"/>
      <c r="P201" s="183"/>
      <c r="Q201" s="183"/>
      <c r="R201" s="183"/>
      <c r="S201" s="183"/>
      <c r="T201" s="184"/>
      <c r="AT201" s="178" t="s">
        <v>137</v>
      </c>
      <c r="AU201" s="178" t="s">
        <v>88</v>
      </c>
      <c r="AV201" s="13" t="s">
        <v>88</v>
      </c>
      <c r="AW201" s="13" t="s">
        <v>35</v>
      </c>
      <c r="AX201" s="13" t="s">
        <v>79</v>
      </c>
      <c r="AY201" s="178" t="s">
        <v>129</v>
      </c>
    </row>
    <row r="202" spans="1:65" s="14" customFormat="1">
      <c r="B202" s="185"/>
      <c r="D202" s="177" t="s">
        <v>137</v>
      </c>
      <c r="E202" s="186" t="s">
        <v>1</v>
      </c>
      <c r="F202" s="187" t="s">
        <v>139</v>
      </c>
      <c r="H202" s="188">
        <v>108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137</v>
      </c>
      <c r="AU202" s="186" t="s">
        <v>88</v>
      </c>
      <c r="AV202" s="14" t="s">
        <v>135</v>
      </c>
      <c r="AW202" s="14" t="s">
        <v>35</v>
      </c>
      <c r="AX202" s="14" t="s">
        <v>21</v>
      </c>
      <c r="AY202" s="186" t="s">
        <v>129</v>
      </c>
    </row>
    <row r="203" spans="1:65" s="2" customFormat="1" ht="16.5" customHeight="1">
      <c r="A203" s="32"/>
      <c r="B203" s="161"/>
      <c r="C203" s="193" t="s">
        <v>260</v>
      </c>
      <c r="D203" s="193" t="s">
        <v>171</v>
      </c>
      <c r="E203" s="194" t="s">
        <v>659</v>
      </c>
      <c r="F203" s="195" t="s">
        <v>694</v>
      </c>
      <c r="G203" s="196" t="s">
        <v>490</v>
      </c>
      <c r="H203" s="197">
        <v>111</v>
      </c>
      <c r="I203" s="198"/>
      <c r="J203" s="199">
        <f>ROUND(I203*H203,2)</f>
        <v>0</v>
      </c>
      <c r="K203" s="200"/>
      <c r="L203" s="201"/>
      <c r="M203" s="202" t="s">
        <v>1</v>
      </c>
      <c r="N203" s="203" t="s">
        <v>44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4" t="s">
        <v>295</v>
      </c>
      <c r="AT203" s="174" t="s">
        <v>171</v>
      </c>
      <c r="AU203" s="174" t="s">
        <v>88</v>
      </c>
      <c r="AY203" s="17" t="s">
        <v>129</v>
      </c>
      <c r="BE203" s="175">
        <f>IF(N203="základní",J203,0)</f>
        <v>0</v>
      </c>
      <c r="BF203" s="175">
        <f>IF(N203="snížená",J203,0)</f>
        <v>0</v>
      </c>
      <c r="BG203" s="175">
        <f>IF(N203="zákl. přenesená",J203,0)</f>
        <v>0</v>
      </c>
      <c r="BH203" s="175">
        <f>IF(N203="sníž. přenesená",J203,0)</f>
        <v>0</v>
      </c>
      <c r="BI203" s="175">
        <f>IF(N203="nulová",J203,0)</f>
        <v>0</v>
      </c>
      <c r="BJ203" s="17" t="s">
        <v>21</v>
      </c>
      <c r="BK203" s="175">
        <f>ROUND(I203*H203,2)</f>
        <v>0</v>
      </c>
      <c r="BL203" s="17" t="s">
        <v>211</v>
      </c>
      <c r="BM203" s="174" t="s">
        <v>695</v>
      </c>
    </row>
    <row r="204" spans="1:65" s="13" customFormat="1">
      <c r="B204" s="176"/>
      <c r="D204" s="177" t="s">
        <v>137</v>
      </c>
      <c r="E204" s="178" t="s">
        <v>1</v>
      </c>
      <c r="F204" s="179" t="s">
        <v>696</v>
      </c>
      <c r="H204" s="180">
        <v>111</v>
      </c>
      <c r="I204" s="181"/>
      <c r="L204" s="176"/>
      <c r="M204" s="182"/>
      <c r="N204" s="183"/>
      <c r="O204" s="183"/>
      <c r="P204" s="183"/>
      <c r="Q204" s="183"/>
      <c r="R204" s="183"/>
      <c r="S204" s="183"/>
      <c r="T204" s="184"/>
      <c r="AT204" s="178" t="s">
        <v>137</v>
      </c>
      <c r="AU204" s="178" t="s">
        <v>88</v>
      </c>
      <c r="AV204" s="13" t="s">
        <v>88</v>
      </c>
      <c r="AW204" s="13" t="s">
        <v>35</v>
      </c>
      <c r="AX204" s="13" t="s">
        <v>79</v>
      </c>
      <c r="AY204" s="178" t="s">
        <v>129</v>
      </c>
    </row>
    <row r="205" spans="1:65" s="14" customFormat="1">
      <c r="B205" s="185"/>
      <c r="D205" s="177" t="s">
        <v>137</v>
      </c>
      <c r="E205" s="186" t="s">
        <v>1</v>
      </c>
      <c r="F205" s="187" t="s">
        <v>139</v>
      </c>
      <c r="H205" s="188">
        <v>111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137</v>
      </c>
      <c r="AU205" s="186" t="s">
        <v>88</v>
      </c>
      <c r="AV205" s="14" t="s">
        <v>135</v>
      </c>
      <c r="AW205" s="14" t="s">
        <v>35</v>
      </c>
      <c r="AX205" s="14" t="s">
        <v>21</v>
      </c>
      <c r="AY205" s="186" t="s">
        <v>129</v>
      </c>
    </row>
    <row r="206" spans="1:65" s="2" customFormat="1" ht="16.5" customHeight="1">
      <c r="A206" s="32"/>
      <c r="B206" s="161"/>
      <c r="C206" s="162" t="s">
        <v>265</v>
      </c>
      <c r="D206" s="162" t="s">
        <v>131</v>
      </c>
      <c r="E206" s="163" t="s">
        <v>697</v>
      </c>
      <c r="F206" s="164" t="s">
        <v>698</v>
      </c>
      <c r="G206" s="165" t="s">
        <v>216</v>
      </c>
      <c r="H206" s="166">
        <v>31</v>
      </c>
      <c r="I206" s="167"/>
      <c r="J206" s="168">
        <f>ROUND(I206*H206,2)</f>
        <v>0</v>
      </c>
      <c r="K206" s="169"/>
      <c r="L206" s="33"/>
      <c r="M206" s="170" t="s">
        <v>1</v>
      </c>
      <c r="N206" s="171" t="s">
        <v>44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4" t="s">
        <v>211</v>
      </c>
      <c r="AT206" s="174" t="s">
        <v>131</v>
      </c>
      <c r="AU206" s="174" t="s">
        <v>88</v>
      </c>
      <c r="AY206" s="17" t="s">
        <v>129</v>
      </c>
      <c r="BE206" s="175">
        <f>IF(N206="základní",J206,0)</f>
        <v>0</v>
      </c>
      <c r="BF206" s="175">
        <f>IF(N206="snížená",J206,0)</f>
        <v>0</v>
      </c>
      <c r="BG206" s="175">
        <f>IF(N206="zákl. přenesená",J206,0)</f>
        <v>0</v>
      </c>
      <c r="BH206" s="175">
        <f>IF(N206="sníž. přenesená",J206,0)</f>
        <v>0</v>
      </c>
      <c r="BI206" s="175">
        <f>IF(N206="nulová",J206,0)</f>
        <v>0</v>
      </c>
      <c r="BJ206" s="17" t="s">
        <v>21</v>
      </c>
      <c r="BK206" s="175">
        <f>ROUND(I206*H206,2)</f>
        <v>0</v>
      </c>
      <c r="BL206" s="17" t="s">
        <v>211</v>
      </c>
      <c r="BM206" s="174" t="s">
        <v>699</v>
      </c>
    </row>
    <row r="207" spans="1:65" s="13" customFormat="1">
      <c r="B207" s="176"/>
      <c r="D207" s="177" t="s">
        <v>137</v>
      </c>
      <c r="E207" s="178" t="s">
        <v>1</v>
      </c>
      <c r="F207" s="179" t="s">
        <v>700</v>
      </c>
      <c r="H207" s="180">
        <v>31</v>
      </c>
      <c r="I207" s="181"/>
      <c r="L207" s="176"/>
      <c r="M207" s="182"/>
      <c r="N207" s="183"/>
      <c r="O207" s="183"/>
      <c r="P207" s="183"/>
      <c r="Q207" s="183"/>
      <c r="R207" s="183"/>
      <c r="S207" s="183"/>
      <c r="T207" s="184"/>
      <c r="AT207" s="178" t="s">
        <v>137</v>
      </c>
      <c r="AU207" s="178" t="s">
        <v>88</v>
      </c>
      <c r="AV207" s="13" t="s">
        <v>88</v>
      </c>
      <c r="AW207" s="13" t="s">
        <v>35</v>
      </c>
      <c r="AX207" s="13" t="s">
        <v>79</v>
      </c>
      <c r="AY207" s="178" t="s">
        <v>129</v>
      </c>
    </row>
    <row r="208" spans="1:65" s="14" customFormat="1">
      <c r="B208" s="185"/>
      <c r="D208" s="177" t="s">
        <v>137</v>
      </c>
      <c r="E208" s="186" t="s">
        <v>1</v>
      </c>
      <c r="F208" s="187" t="s">
        <v>139</v>
      </c>
      <c r="H208" s="188">
        <v>31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137</v>
      </c>
      <c r="AU208" s="186" t="s">
        <v>88</v>
      </c>
      <c r="AV208" s="14" t="s">
        <v>135</v>
      </c>
      <c r="AW208" s="14" t="s">
        <v>35</v>
      </c>
      <c r="AX208" s="14" t="s">
        <v>21</v>
      </c>
      <c r="AY208" s="186" t="s">
        <v>129</v>
      </c>
    </row>
    <row r="209" spans="1:65" s="2" customFormat="1" ht="16.5" customHeight="1">
      <c r="A209" s="32"/>
      <c r="B209" s="161"/>
      <c r="C209" s="162" t="s">
        <v>270</v>
      </c>
      <c r="D209" s="162" t="s">
        <v>131</v>
      </c>
      <c r="E209" s="163" t="s">
        <v>701</v>
      </c>
      <c r="F209" s="164" t="s">
        <v>702</v>
      </c>
      <c r="G209" s="165" t="s">
        <v>216</v>
      </c>
      <c r="H209" s="166">
        <v>15</v>
      </c>
      <c r="I209" s="167"/>
      <c r="J209" s="168">
        <f>ROUND(I209*H209,2)</f>
        <v>0</v>
      </c>
      <c r="K209" s="169"/>
      <c r="L209" s="33"/>
      <c r="M209" s="170" t="s">
        <v>1</v>
      </c>
      <c r="N209" s="171" t="s">
        <v>44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4" t="s">
        <v>211</v>
      </c>
      <c r="AT209" s="174" t="s">
        <v>131</v>
      </c>
      <c r="AU209" s="174" t="s">
        <v>88</v>
      </c>
      <c r="AY209" s="17" t="s">
        <v>129</v>
      </c>
      <c r="BE209" s="175">
        <f>IF(N209="základní",J209,0)</f>
        <v>0</v>
      </c>
      <c r="BF209" s="175">
        <f>IF(N209="snížená",J209,0)</f>
        <v>0</v>
      </c>
      <c r="BG209" s="175">
        <f>IF(N209="zákl. přenesená",J209,0)</f>
        <v>0</v>
      </c>
      <c r="BH209" s="175">
        <f>IF(N209="sníž. přenesená",J209,0)</f>
        <v>0</v>
      </c>
      <c r="BI209" s="175">
        <f>IF(N209="nulová",J209,0)</f>
        <v>0</v>
      </c>
      <c r="BJ209" s="17" t="s">
        <v>21</v>
      </c>
      <c r="BK209" s="175">
        <f>ROUND(I209*H209,2)</f>
        <v>0</v>
      </c>
      <c r="BL209" s="17" t="s">
        <v>211</v>
      </c>
      <c r="BM209" s="174" t="s">
        <v>703</v>
      </c>
    </row>
    <row r="210" spans="1:65" s="13" customFormat="1">
      <c r="B210" s="176"/>
      <c r="D210" s="177" t="s">
        <v>137</v>
      </c>
      <c r="E210" s="178" t="s">
        <v>1</v>
      </c>
      <c r="F210" s="179" t="s">
        <v>704</v>
      </c>
      <c r="H210" s="180">
        <v>15</v>
      </c>
      <c r="I210" s="181"/>
      <c r="L210" s="176"/>
      <c r="M210" s="182"/>
      <c r="N210" s="183"/>
      <c r="O210" s="183"/>
      <c r="P210" s="183"/>
      <c r="Q210" s="183"/>
      <c r="R210" s="183"/>
      <c r="S210" s="183"/>
      <c r="T210" s="184"/>
      <c r="AT210" s="178" t="s">
        <v>137</v>
      </c>
      <c r="AU210" s="178" t="s">
        <v>88</v>
      </c>
      <c r="AV210" s="13" t="s">
        <v>88</v>
      </c>
      <c r="AW210" s="13" t="s">
        <v>35</v>
      </c>
      <c r="AX210" s="13" t="s">
        <v>79</v>
      </c>
      <c r="AY210" s="178" t="s">
        <v>129</v>
      </c>
    </row>
    <row r="211" spans="1:65" s="14" customFormat="1">
      <c r="B211" s="185"/>
      <c r="D211" s="177" t="s">
        <v>137</v>
      </c>
      <c r="E211" s="186" t="s">
        <v>1</v>
      </c>
      <c r="F211" s="187" t="s">
        <v>139</v>
      </c>
      <c r="H211" s="188">
        <v>15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6" t="s">
        <v>137</v>
      </c>
      <c r="AU211" s="186" t="s">
        <v>88</v>
      </c>
      <c r="AV211" s="14" t="s">
        <v>135</v>
      </c>
      <c r="AW211" s="14" t="s">
        <v>35</v>
      </c>
      <c r="AX211" s="14" t="s">
        <v>21</v>
      </c>
      <c r="AY211" s="186" t="s">
        <v>129</v>
      </c>
    </row>
    <row r="212" spans="1:65" s="2" customFormat="1" ht="16.5" customHeight="1">
      <c r="A212" s="32"/>
      <c r="B212" s="161"/>
      <c r="C212" s="162" t="s">
        <v>275</v>
      </c>
      <c r="D212" s="162" t="s">
        <v>131</v>
      </c>
      <c r="E212" s="163" t="s">
        <v>705</v>
      </c>
      <c r="F212" s="164" t="s">
        <v>706</v>
      </c>
      <c r="G212" s="165" t="s">
        <v>216</v>
      </c>
      <c r="H212" s="166">
        <v>13</v>
      </c>
      <c r="I212" s="167"/>
      <c r="J212" s="168">
        <f>ROUND(I212*H212,2)</f>
        <v>0</v>
      </c>
      <c r="K212" s="169"/>
      <c r="L212" s="33"/>
      <c r="M212" s="170" t="s">
        <v>1</v>
      </c>
      <c r="N212" s="171" t="s">
        <v>44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4" t="s">
        <v>211</v>
      </c>
      <c r="AT212" s="174" t="s">
        <v>131</v>
      </c>
      <c r="AU212" s="174" t="s">
        <v>88</v>
      </c>
      <c r="AY212" s="17" t="s">
        <v>129</v>
      </c>
      <c r="BE212" s="175">
        <f>IF(N212="základní",J212,0)</f>
        <v>0</v>
      </c>
      <c r="BF212" s="175">
        <f>IF(N212="snížená",J212,0)</f>
        <v>0</v>
      </c>
      <c r="BG212" s="175">
        <f>IF(N212="zákl. přenesená",J212,0)</f>
        <v>0</v>
      </c>
      <c r="BH212" s="175">
        <f>IF(N212="sníž. přenesená",J212,0)</f>
        <v>0</v>
      </c>
      <c r="BI212" s="175">
        <f>IF(N212="nulová",J212,0)</f>
        <v>0</v>
      </c>
      <c r="BJ212" s="17" t="s">
        <v>21</v>
      </c>
      <c r="BK212" s="175">
        <f>ROUND(I212*H212,2)</f>
        <v>0</v>
      </c>
      <c r="BL212" s="17" t="s">
        <v>211</v>
      </c>
      <c r="BM212" s="174" t="s">
        <v>707</v>
      </c>
    </row>
    <row r="213" spans="1:65" s="13" customFormat="1">
      <c r="B213" s="176"/>
      <c r="D213" s="177" t="s">
        <v>137</v>
      </c>
      <c r="E213" s="178" t="s">
        <v>1</v>
      </c>
      <c r="F213" s="179" t="s">
        <v>708</v>
      </c>
      <c r="H213" s="180">
        <v>13</v>
      </c>
      <c r="I213" s="181"/>
      <c r="L213" s="176"/>
      <c r="M213" s="182"/>
      <c r="N213" s="183"/>
      <c r="O213" s="183"/>
      <c r="P213" s="183"/>
      <c r="Q213" s="183"/>
      <c r="R213" s="183"/>
      <c r="S213" s="183"/>
      <c r="T213" s="184"/>
      <c r="AT213" s="178" t="s">
        <v>137</v>
      </c>
      <c r="AU213" s="178" t="s">
        <v>88</v>
      </c>
      <c r="AV213" s="13" t="s">
        <v>88</v>
      </c>
      <c r="AW213" s="13" t="s">
        <v>35</v>
      </c>
      <c r="AX213" s="13" t="s">
        <v>79</v>
      </c>
      <c r="AY213" s="178" t="s">
        <v>129</v>
      </c>
    </row>
    <row r="214" spans="1:65" s="14" customFormat="1">
      <c r="B214" s="185"/>
      <c r="D214" s="177" t="s">
        <v>137</v>
      </c>
      <c r="E214" s="186" t="s">
        <v>1</v>
      </c>
      <c r="F214" s="187" t="s">
        <v>139</v>
      </c>
      <c r="H214" s="188">
        <v>13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6" t="s">
        <v>137</v>
      </c>
      <c r="AU214" s="186" t="s">
        <v>88</v>
      </c>
      <c r="AV214" s="14" t="s">
        <v>135</v>
      </c>
      <c r="AW214" s="14" t="s">
        <v>35</v>
      </c>
      <c r="AX214" s="14" t="s">
        <v>21</v>
      </c>
      <c r="AY214" s="186" t="s">
        <v>129</v>
      </c>
    </row>
    <row r="215" spans="1:65" s="2" customFormat="1" ht="21.75" customHeight="1">
      <c r="A215" s="32"/>
      <c r="B215" s="161"/>
      <c r="C215" s="162" t="s">
        <v>280</v>
      </c>
      <c r="D215" s="162" t="s">
        <v>131</v>
      </c>
      <c r="E215" s="163" t="s">
        <v>709</v>
      </c>
      <c r="F215" s="164" t="s">
        <v>710</v>
      </c>
      <c r="G215" s="165" t="s">
        <v>216</v>
      </c>
      <c r="H215" s="166">
        <v>2</v>
      </c>
      <c r="I215" s="167"/>
      <c r="J215" s="168">
        <f>ROUND(I215*H215,2)</f>
        <v>0</v>
      </c>
      <c r="K215" s="169"/>
      <c r="L215" s="33"/>
      <c r="M215" s="170" t="s">
        <v>1</v>
      </c>
      <c r="N215" s="171" t="s">
        <v>44</v>
      </c>
      <c r="O215" s="58"/>
      <c r="P215" s="172">
        <f>O215*H215</f>
        <v>0</v>
      </c>
      <c r="Q215" s="172">
        <v>9.0000000000000006E-5</v>
      </c>
      <c r="R215" s="172">
        <f>Q215*H215</f>
        <v>1.8000000000000001E-4</v>
      </c>
      <c r="S215" s="172">
        <v>0</v>
      </c>
      <c r="T215" s="173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4" t="s">
        <v>211</v>
      </c>
      <c r="AT215" s="174" t="s">
        <v>131</v>
      </c>
      <c r="AU215" s="174" t="s">
        <v>88</v>
      </c>
      <c r="AY215" s="17" t="s">
        <v>129</v>
      </c>
      <c r="BE215" s="175">
        <f>IF(N215="základní",J215,0)</f>
        <v>0</v>
      </c>
      <c r="BF215" s="175">
        <f>IF(N215="snížená",J215,0)</f>
        <v>0</v>
      </c>
      <c r="BG215" s="175">
        <f>IF(N215="zákl. přenesená",J215,0)</f>
        <v>0</v>
      </c>
      <c r="BH215" s="175">
        <f>IF(N215="sníž. přenesená",J215,0)</f>
        <v>0</v>
      </c>
      <c r="BI215" s="175">
        <f>IF(N215="nulová",J215,0)</f>
        <v>0</v>
      </c>
      <c r="BJ215" s="17" t="s">
        <v>21</v>
      </c>
      <c r="BK215" s="175">
        <f>ROUND(I215*H215,2)</f>
        <v>0</v>
      </c>
      <c r="BL215" s="17" t="s">
        <v>211</v>
      </c>
      <c r="BM215" s="174" t="s">
        <v>711</v>
      </c>
    </row>
    <row r="216" spans="1:65" s="13" customFormat="1">
      <c r="B216" s="176"/>
      <c r="D216" s="177" t="s">
        <v>137</v>
      </c>
      <c r="E216" s="178" t="s">
        <v>1</v>
      </c>
      <c r="F216" s="179" t="s">
        <v>712</v>
      </c>
      <c r="H216" s="180">
        <v>2</v>
      </c>
      <c r="I216" s="181"/>
      <c r="L216" s="176"/>
      <c r="M216" s="182"/>
      <c r="N216" s="183"/>
      <c r="O216" s="183"/>
      <c r="P216" s="183"/>
      <c r="Q216" s="183"/>
      <c r="R216" s="183"/>
      <c r="S216" s="183"/>
      <c r="T216" s="184"/>
      <c r="AT216" s="178" t="s">
        <v>137</v>
      </c>
      <c r="AU216" s="178" t="s">
        <v>88</v>
      </c>
      <c r="AV216" s="13" t="s">
        <v>88</v>
      </c>
      <c r="AW216" s="13" t="s">
        <v>35</v>
      </c>
      <c r="AX216" s="13" t="s">
        <v>79</v>
      </c>
      <c r="AY216" s="178" t="s">
        <v>129</v>
      </c>
    </row>
    <row r="217" spans="1:65" s="14" customFormat="1">
      <c r="B217" s="185"/>
      <c r="D217" s="177" t="s">
        <v>137</v>
      </c>
      <c r="E217" s="186" t="s">
        <v>1</v>
      </c>
      <c r="F217" s="187" t="s">
        <v>139</v>
      </c>
      <c r="H217" s="188">
        <v>2</v>
      </c>
      <c r="I217" s="189"/>
      <c r="L217" s="185"/>
      <c r="M217" s="190"/>
      <c r="N217" s="191"/>
      <c r="O217" s="191"/>
      <c r="P217" s="191"/>
      <c r="Q217" s="191"/>
      <c r="R217" s="191"/>
      <c r="S217" s="191"/>
      <c r="T217" s="192"/>
      <c r="AT217" s="186" t="s">
        <v>137</v>
      </c>
      <c r="AU217" s="186" t="s">
        <v>88</v>
      </c>
      <c r="AV217" s="14" t="s">
        <v>135</v>
      </c>
      <c r="AW217" s="14" t="s">
        <v>35</v>
      </c>
      <c r="AX217" s="14" t="s">
        <v>21</v>
      </c>
      <c r="AY217" s="186" t="s">
        <v>129</v>
      </c>
    </row>
    <row r="218" spans="1:65" s="2" customFormat="1" ht="21.75" customHeight="1">
      <c r="A218" s="32"/>
      <c r="B218" s="161"/>
      <c r="C218" s="193" t="s">
        <v>285</v>
      </c>
      <c r="D218" s="193" t="s">
        <v>171</v>
      </c>
      <c r="E218" s="194" t="s">
        <v>713</v>
      </c>
      <c r="F218" s="195" t="s">
        <v>714</v>
      </c>
      <c r="G218" s="196" t="s">
        <v>216</v>
      </c>
      <c r="H218" s="197">
        <v>12</v>
      </c>
      <c r="I218" s="198"/>
      <c r="J218" s="199">
        <f>ROUND(I218*H218,2)</f>
        <v>0</v>
      </c>
      <c r="K218" s="200"/>
      <c r="L218" s="201"/>
      <c r="M218" s="202" t="s">
        <v>1</v>
      </c>
      <c r="N218" s="203" t="s">
        <v>44</v>
      </c>
      <c r="O218" s="58"/>
      <c r="P218" s="172">
        <f>O218*H218</f>
        <v>0</v>
      </c>
      <c r="Q218" s="172">
        <v>2.7E-4</v>
      </c>
      <c r="R218" s="172">
        <f>Q218*H218</f>
        <v>3.2399999999999998E-3</v>
      </c>
      <c r="S218" s="172">
        <v>0</v>
      </c>
      <c r="T218" s="173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4" t="s">
        <v>295</v>
      </c>
      <c r="AT218" s="174" t="s">
        <v>171</v>
      </c>
      <c r="AU218" s="174" t="s">
        <v>88</v>
      </c>
      <c r="AY218" s="17" t="s">
        <v>129</v>
      </c>
      <c r="BE218" s="175">
        <f>IF(N218="základní",J218,0)</f>
        <v>0</v>
      </c>
      <c r="BF218" s="175">
        <f>IF(N218="snížená",J218,0)</f>
        <v>0</v>
      </c>
      <c r="BG218" s="175">
        <f>IF(N218="zákl. přenesená",J218,0)</f>
        <v>0</v>
      </c>
      <c r="BH218" s="175">
        <f>IF(N218="sníž. přenesená",J218,0)</f>
        <v>0</v>
      </c>
      <c r="BI218" s="175">
        <f>IF(N218="nulová",J218,0)</f>
        <v>0</v>
      </c>
      <c r="BJ218" s="17" t="s">
        <v>21</v>
      </c>
      <c r="BK218" s="175">
        <f>ROUND(I218*H218,2)</f>
        <v>0</v>
      </c>
      <c r="BL218" s="17" t="s">
        <v>211</v>
      </c>
      <c r="BM218" s="174" t="s">
        <v>715</v>
      </c>
    </row>
    <row r="219" spans="1:65" s="13" customFormat="1">
      <c r="B219" s="176"/>
      <c r="D219" s="177" t="s">
        <v>137</v>
      </c>
      <c r="E219" s="178" t="s">
        <v>1</v>
      </c>
      <c r="F219" s="179" t="s">
        <v>716</v>
      </c>
      <c r="H219" s="180">
        <v>12</v>
      </c>
      <c r="I219" s="181"/>
      <c r="L219" s="176"/>
      <c r="M219" s="182"/>
      <c r="N219" s="183"/>
      <c r="O219" s="183"/>
      <c r="P219" s="183"/>
      <c r="Q219" s="183"/>
      <c r="R219" s="183"/>
      <c r="S219" s="183"/>
      <c r="T219" s="184"/>
      <c r="AT219" s="178" t="s">
        <v>137</v>
      </c>
      <c r="AU219" s="178" t="s">
        <v>88</v>
      </c>
      <c r="AV219" s="13" t="s">
        <v>88</v>
      </c>
      <c r="AW219" s="13" t="s">
        <v>35</v>
      </c>
      <c r="AX219" s="13" t="s">
        <v>79</v>
      </c>
      <c r="AY219" s="178" t="s">
        <v>129</v>
      </c>
    </row>
    <row r="220" spans="1:65" s="14" customFormat="1">
      <c r="B220" s="185"/>
      <c r="D220" s="177" t="s">
        <v>137</v>
      </c>
      <c r="E220" s="186" t="s">
        <v>1</v>
      </c>
      <c r="F220" s="187" t="s">
        <v>139</v>
      </c>
      <c r="H220" s="188">
        <v>12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6" t="s">
        <v>137</v>
      </c>
      <c r="AU220" s="186" t="s">
        <v>88</v>
      </c>
      <c r="AV220" s="14" t="s">
        <v>135</v>
      </c>
      <c r="AW220" s="14" t="s">
        <v>35</v>
      </c>
      <c r="AX220" s="14" t="s">
        <v>21</v>
      </c>
      <c r="AY220" s="186" t="s">
        <v>129</v>
      </c>
    </row>
    <row r="221" spans="1:65" s="2" customFormat="1" ht="21.75" customHeight="1">
      <c r="A221" s="32"/>
      <c r="B221" s="161"/>
      <c r="C221" s="193" t="s">
        <v>290</v>
      </c>
      <c r="D221" s="193" t="s">
        <v>171</v>
      </c>
      <c r="E221" s="194" t="s">
        <v>717</v>
      </c>
      <c r="F221" s="195" t="s">
        <v>718</v>
      </c>
      <c r="G221" s="196" t="s">
        <v>216</v>
      </c>
      <c r="H221" s="197">
        <v>4</v>
      </c>
      <c r="I221" s="198"/>
      <c r="J221" s="199">
        <f>ROUND(I221*H221,2)</f>
        <v>0</v>
      </c>
      <c r="K221" s="200"/>
      <c r="L221" s="201"/>
      <c r="M221" s="202" t="s">
        <v>1</v>
      </c>
      <c r="N221" s="203" t="s">
        <v>44</v>
      </c>
      <c r="O221" s="58"/>
      <c r="P221" s="172">
        <f>O221*H221</f>
        <v>0</v>
      </c>
      <c r="Q221" s="172">
        <v>2.7E-4</v>
      </c>
      <c r="R221" s="172">
        <f>Q221*H221</f>
        <v>1.08E-3</v>
      </c>
      <c r="S221" s="172">
        <v>0</v>
      </c>
      <c r="T221" s="173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4" t="s">
        <v>295</v>
      </c>
      <c r="AT221" s="174" t="s">
        <v>171</v>
      </c>
      <c r="AU221" s="174" t="s">
        <v>88</v>
      </c>
      <c r="AY221" s="17" t="s">
        <v>129</v>
      </c>
      <c r="BE221" s="175">
        <f>IF(N221="základní",J221,0)</f>
        <v>0</v>
      </c>
      <c r="BF221" s="175">
        <f>IF(N221="snížená",J221,0)</f>
        <v>0</v>
      </c>
      <c r="BG221" s="175">
        <f>IF(N221="zákl. přenesená",J221,0)</f>
        <v>0</v>
      </c>
      <c r="BH221" s="175">
        <f>IF(N221="sníž. přenesená",J221,0)</f>
        <v>0</v>
      </c>
      <c r="BI221" s="175">
        <f>IF(N221="nulová",J221,0)</f>
        <v>0</v>
      </c>
      <c r="BJ221" s="17" t="s">
        <v>21</v>
      </c>
      <c r="BK221" s="175">
        <f>ROUND(I221*H221,2)</f>
        <v>0</v>
      </c>
      <c r="BL221" s="17" t="s">
        <v>211</v>
      </c>
      <c r="BM221" s="174" t="s">
        <v>719</v>
      </c>
    </row>
    <row r="222" spans="1:65" s="13" customFormat="1">
      <c r="B222" s="176"/>
      <c r="D222" s="177" t="s">
        <v>137</v>
      </c>
      <c r="E222" s="178" t="s">
        <v>1</v>
      </c>
      <c r="F222" s="179" t="s">
        <v>720</v>
      </c>
      <c r="H222" s="180">
        <v>4</v>
      </c>
      <c r="I222" s="181"/>
      <c r="L222" s="176"/>
      <c r="M222" s="182"/>
      <c r="N222" s="183"/>
      <c r="O222" s="183"/>
      <c r="P222" s="183"/>
      <c r="Q222" s="183"/>
      <c r="R222" s="183"/>
      <c r="S222" s="183"/>
      <c r="T222" s="184"/>
      <c r="AT222" s="178" t="s">
        <v>137</v>
      </c>
      <c r="AU222" s="178" t="s">
        <v>88</v>
      </c>
      <c r="AV222" s="13" t="s">
        <v>88</v>
      </c>
      <c r="AW222" s="13" t="s">
        <v>35</v>
      </c>
      <c r="AX222" s="13" t="s">
        <v>79</v>
      </c>
      <c r="AY222" s="178" t="s">
        <v>129</v>
      </c>
    </row>
    <row r="223" spans="1:65" s="14" customFormat="1">
      <c r="B223" s="185"/>
      <c r="D223" s="177" t="s">
        <v>137</v>
      </c>
      <c r="E223" s="186" t="s">
        <v>1</v>
      </c>
      <c r="F223" s="187" t="s">
        <v>139</v>
      </c>
      <c r="H223" s="188">
        <v>4</v>
      </c>
      <c r="I223" s="189"/>
      <c r="L223" s="185"/>
      <c r="M223" s="190"/>
      <c r="N223" s="191"/>
      <c r="O223" s="191"/>
      <c r="P223" s="191"/>
      <c r="Q223" s="191"/>
      <c r="R223" s="191"/>
      <c r="S223" s="191"/>
      <c r="T223" s="192"/>
      <c r="AT223" s="186" t="s">
        <v>137</v>
      </c>
      <c r="AU223" s="186" t="s">
        <v>88</v>
      </c>
      <c r="AV223" s="14" t="s">
        <v>135</v>
      </c>
      <c r="AW223" s="14" t="s">
        <v>35</v>
      </c>
      <c r="AX223" s="14" t="s">
        <v>21</v>
      </c>
      <c r="AY223" s="186" t="s">
        <v>129</v>
      </c>
    </row>
    <row r="224" spans="1:65" s="2" customFormat="1" ht="16.5" customHeight="1">
      <c r="A224" s="32"/>
      <c r="B224" s="161"/>
      <c r="C224" s="162" t="s">
        <v>295</v>
      </c>
      <c r="D224" s="162" t="s">
        <v>131</v>
      </c>
      <c r="E224" s="163" t="s">
        <v>721</v>
      </c>
      <c r="F224" s="164" t="s">
        <v>722</v>
      </c>
      <c r="G224" s="165" t="s">
        <v>210</v>
      </c>
      <c r="H224" s="166">
        <v>18</v>
      </c>
      <c r="I224" s="167"/>
      <c r="J224" s="168">
        <f>ROUND(I224*H224,2)</f>
        <v>0</v>
      </c>
      <c r="K224" s="169"/>
      <c r="L224" s="33"/>
      <c r="M224" s="170" t="s">
        <v>1</v>
      </c>
      <c r="N224" s="171" t="s">
        <v>44</v>
      </c>
      <c r="O224" s="58"/>
      <c r="P224" s="172">
        <f>O224*H224</f>
        <v>0</v>
      </c>
      <c r="Q224" s="172">
        <v>0</v>
      </c>
      <c r="R224" s="172">
        <f>Q224*H224</f>
        <v>0</v>
      </c>
      <c r="S224" s="172">
        <v>0</v>
      </c>
      <c r="T224" s="173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4" t="s">
        <v>135</v>
      </c>
      <c r="AT224" s="174" t="s">
        <v>131</v>
      </c>
      <c r="AU224" s="174" t="s">
        <v>88</v>
      </c>
      <c r="AY224" s="17" t="s">
        <v>129</v>
      </c>
      <c r="BE224" s="175">
        <f>IF(N224="základní",J224,0)</f>
        <v>0</v>
      </c>
      <c r="BF224" s="175">
        <f>IF(N224="snížená",J224,0)</f>
        <v>0</v>
      </c>
      <c r="BG224" s="175">
        <f>IF(N224="zákl. přenesená",J224,0)</f>
        <v>0</v>
      </c>
      <c r="BH224" s="175">
        <f>IF(N224="sníž. přenesená",J224,0)</f>
        <v>0</v>
      </c>
      <c r="BI224" s="175">
        <f>IF(N224="nulová",J224,0)</f>
        <v>0</v>
      </c>
      <c r="BJ224" s="17" t="s">
        <v>21</v>
      </c>
      <c r="BK224" s="175">
        <f>ROUND(I224*H224,2)</f>
        <v>0</v>
      </c>
      <c r="BL224" s="17" t="s">
        <v>135</v>
      </c>
      <c r="BM224" s="174" t="s">
        <v>723</v>
      </c>
    </row>
    <row r="225" spans="1:65" s="13" customFormat="1">
      <c r="B225" s="176"/>
      <c r="D225" s="177" t="s">
        <v>137</v>
      </c>
      <c r="E225" s="178" t="s">
        <v>1</v>
      </c>
      <c r="F225" s="179" t="s">
        <v>724</v>
      </c>
      <c r="H225" s="180">
        <v>18</v>
      </c>
      <c r="I225" s="181"/>
      <c r="L225" s="176"/>
      <c r="M225" s="182"/>
      <c r="N225" s="183"/>
      <c r="O225" s="183"/>
      <c r="P225" s="183"/>
      <c r="Q225" s="183"/>
      <c r="R225" s="183"/>
      <c r="S225" s="183"/>
      <c r="T225" s="184"/>
      <c r="AT225" s="178" t="s">
        <v>137</v>
      </c>
      <c r="AU225" s="178" t="s">
        <v>88</v>
      </c>
      <c r="AV225" s="13" t="s">
        <v>88</v>
      </c>
      <c r="AW225" s="13" t="s">
        <v>35</v>
      </c>
      <c r="AX225" s="13" t="s">
        <v>79</v>
      </c>
      <c r="AY225" s="178" t="s">
        <v>129</v>
      </c>
    </row>
    <row r="226" spans="1:65" s="14" customFormat="1">
      <c r="B226" s="185"/>
      <c r="D226" s="177" t="s">
        <v>137</v>
      </c>
      <c r="E226" s="186" t="s">
        <v>1</v>
      </c>
      <c r="F226" s="187" t="s">
        <v>139</v>
      </c>
      <c r="H226" s="188">
        <v>18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137</v>
      </c>
      <c r="AU226" s="186" t="s">
        <v>88</v>
      </c>
      <c r="AV226" s="14" t="s">
        <v>135</v>
      </c>
      <c r="AW226" s="14" t="s">
        <v>35</v>
      </c>
      <c r="AX226" s="14" t="s">
        <v>21</v>
      </c>
      <c r="AY226" s="186" t="s">
        <v>129</v>
      </c>
    </row>
    <row r="227" spans="1:65" s="2" customFormat="1" ht="33" customHeight="1">
      <c r="A227" s="32"/>
      <c r="B227" s="161"/>
      <c r="C227" s="162" t="s">
        <v>300</v>
      </c>
      <c r="D227" s="162" t="s">
        <v>131</v>
      </c>
      <c r="E227" s="163" t="s">
        <v>725</v>
      </c>
      <c r="F227" s="164" t="s">
        <v>726</v>
      </c>
      <c r="G227" s="165" t="s">
        <v>216</v>
      </c>
      <c r="H227" s="166">
        <v>1</v>
      </c>
      <c r="I227" s="167"/>
      <c r="J227" s="168">
        <f>ROUND(I227*H227,2)</f>
        <v>0</v>
      </c>
      <c r="K227" s="169"/>
      <c r="L227" s="33"/>
      <c r="M227" s="170" t="s">
        <v>1</v>
      </c>
      <c r="N227" s="171" t="s">
        <v>44</v>
      </c>
      <c r="O227" s="58"/>
      <c r="P227" s="172">
        <f>O227*H227</f>
        <v>0</v>
      </c>
      <c r="Q227" s="172">
        <v>1.01E-3</v>
      </c>
      <c r="R227" s="172">
        <f>Q227*H227</f>
        <v>1.01E-3</v>
      </c>
      <c r="S227" s="172">
        <v>0</v>
      </c>
      <c r="T227" s="173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4" t="s">
        <v>211</v>
      </c>
      <c r="AT227" s="174" t="s">
        <v>131</v>
      </c>
      <c r="AU227" s="174" t="s">
        <v>88</v>
      </c>
      <c r="AY227" s="17" t="s">
        <v>129</v>
      </c>
      <c r="BE227" s="175">
        <f>IF(N227="základní",J227,0)</f>
        <v>0</v>
      </c>
      <c r="BF227" s="175">
        <f>IF(N227="snížená",J227,0)</f>
        <v>0</v>
      </c>
      <c r="BG227" s="175">
        <f>IF(N227="zákl. přenesená",J227,0)</f>
        <v>0</v>
      </c>
      <c r="BH227" s="175">
        <f>IF(N227="sníž. přenesená",J227,0)</f>
        <v>0</v>
      </c>
      <c r="BI227" s="175">
        <f>IF(N227="nulová",J227,0)</f>
        <v>0</v>
      </c>
      <c r="BJ227" s="17" t="s">
        <v>21</v>
      </c>
      <c r="BK227" s="175">
        <f>ROUND(I227*H227,2)</f>
        <v>0</v>
      </c>
      <c r="BL227" s="17" t="s">
        <v>211</v>
      </c>
      <c r="BM227" s="174" t="s">
        <v>727</v>
      </c>
    </row>
    <row r="228" spans="1:65" s="13" customFormat="1">
      <c r="B228" s="176"/>
      <c r="D228" s="177" t="s">
        <v>137</v>
      </c>
      <c r="E228" s="178" t="s">
        <v>1</v>
      </c>
      <c r="F228" s="179" t="s">
        <v>728</v>
      </c>
      <c r="H228" s="180">
        <v>1</v>
      </c>
      <c r="I228" s="181"/>
      <c r="L228" s="176"/>
      <c r="M228" s="182"/>
      <c r="N228" s="183"/>
      <c r="O228" s="183"/>
      <c r="P228" s="183"/>
      <c r="Q228" s="183"/>
      <c r="R228" s="183"/>
      <c r="S228" s="183"/>
      <c r="T228" s="184"/>
      <c r="AT228" s="178" t="s">
        <v>137</v>
      </c>
      <c r="AU228" s="178" t="s">
        <v>88</v>
      </c>
      <c r="AV228" s="13" t="s">
        <v>88</v>
      </c>
      <c r="AW228" s="13" t="s">
        <v>35</v>
      </c>
      <c r="AX228" s="13" t="s">
        <v>79</v>
      </c>
      <c r="AY228" s="178" t="s">
        <v>129</v>
      </c>
    </row>
    <row r="229" spans="1:65" s="14" customFormat="1">
      <c r="B229" s="185"/>
      <c r="D229" s="177" t="s">
        <v>137</v>
      </c>
      <c r="E229" s="186" t="s">
        <v>1</v>
      </c>
      <c r="F229" s="187" t="s">
        <v>139</v>
      </c>
      <c r="H229" s="188">
        <v>1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137</v>
      </c>
      <c r="AU229" s="186" t="s">
        <v>88</v>
      </c>
      <c r="AV229" s="14" t="s">
        <v>135</v>
      </c>
      <c r="AW229" s="14" t="s">
        <v>35</v>
      </c>
      <c r="AX229" s="14" t="s">
        <v>21</v>
      </c>
      <c r="AY229" s="186" t="s">
        <v>129</v>
      </c>
    </row>
    <row r="230" spans="1:65" s="2" customFormat="1" ht="16.5" customHeight="1">
      <c r="A230" s="32"/>
      <c r="B230" s="161"/>
      <c r="C230" s="162" t="s">
        <v>305</v>
      </c>
      <c r="D230" s="162" t="s">
        <v>131</v>
      </c>
      <c r="E230" s="163" t="s">
        <v>729</v>
      </c>
      <c r="F230" s="164" t="s">
        <v>730</v>
      </c>
      <c r="G230" s="165" t="s">
        <v>216</v>
      </c>
      <c r="H230" s="166">
        <v>1</v>
      </c>
      <c r="I230" s="167"/>
      <c r="J230" s="168">
        <f>ROUND(I230*H230,2)</f>
        <v>0</v>
      </c>
      <c r="K230" s="169"/>
      <c r="L230" s="33"/>
      <c r="M230" s="170" t="s">
        <v>1</v>
      </c>
      <c r="N230" s="171" t="s">
        <v>44</v>
      </c>
      <c r="O230" s="58"/>
      <c r="P230" s="172">
        <f>O230*H230</f>
        <v>0</v>
      </c>
      <c r="Q230" s="172">
        <v>1.8000000000000001E-4</v>
      </c>
      <c r="R230" s="172">
        <f>Q230*H230</f>
        <v>1.8000000000000001E-4</v>
      </c>
      <c r="S230" s="172">
        <v>0</v>
      </c>
      <c r="T230" s="173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4" t="s">
        <v>211</v>
      </c>
      <c r="AT230" s="174" t="s">
        <v>131</v>
      </c>
      <c r="AU230" s="174" t="s">
        <v>88</v>
      </c>
      <c r="AY230" s="17" t="s">
        <v>129</v>
      </c>
      <c r="BE230" s="175">
        <f>IF(N230="základní",J230,0)</f>
        <v>0</v>
      </c>
      <c r="BF230" s="175">
        <f>IF(N230="snížená",J230,0)</f>
        <v>0</v>
      </c>
      <c r="BG230" s="175">
        <f>IF(N230="zákl. přenesená",J230,0)</f>
        <v>0</v>
      </c>
      <c r="BH230" s="175">
        <f>IF(N230="sníž. přenesená",J230,0)</f>
        <v>0</v>
      </c>
      <c r="BI230" s="175">
        <f>IF(N230="nulová",J230,0)</f>
        <v>0</v>
      </c>
      <c r="BJ230" s="17" t="s">
        <v>21</v>
      </c>
      <c r="BK230" s="175">
        <f>ROUND(I230*H230,2)</f>
        <v>0</v>
      </c>
      <c r="BL230" s="17" t="s">
        <v>211</v>
      </c>
      <c r="BM230" s="174" t="s">
        <v>731</v>
      </c>
    </row>
    <row r="231" spans="1:65" s="13" customFormat="1">
      <c r="B231" s="176"/>
      <c r="D231" s="177" t="s">
        <v>137</v>
      </c>
      <c r="E231" s="178" t="s">
        <v>1</v>
      </c>
      <c r="F231" s="179" t="s">
        <v>732</v>
      </c>
      <c r="H231" s="180">
        <v>1</v>
      </c>
      <c r="I231" s="181"/>
      <c r="L231" s="176"/>
      <c r="M231" s="182"/>
      <c r="N231" s="183"/>
      <c r="O231" s="183"/>
      <c r="P231" s="183"/>
      <c r="Q231" s="183"/>
      <c r="R231" s="183"/>
      <c r="S231" s="183"/>
      <c r="T231" s="184"/>
      <c r="AT231" s="178" t="s">
        <v>137</v>
      </c>
      <c r="AU231" s="178" t="s">
        <v>88</v>
      </c>
      <c r="AV231" s="13" t="s">
        <v>88</v>
      </c>
      <c r="AW231" s="13" t="s">
        <v>35</v>
      </c>
      <c r="AX231" s="13" t="s">
        <v>79</v>
      </c>
      <c r="AY231" s="178" t="s">
        <v>129</v>
      </c>
    </row>
    <row r="232" spans="1:65" s="14" customFormat="1">
      <c r="B232" s="185"/>
      <c r="D232" s="177" t="s">
        <v>137</v>
      </c>
      <c r="E232" s="186" t="s">
        <v>1</v>
      </c>
      <c r="F232" s="187" t="s">
        <v>139</v>
      </c>
      <c r="H232" s="188">
        <v>1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137</v>
      </c>
      <c r="AU232" s="186" t="s">
        <v>88</v>
      </c>
      <c r="AV232" s="14" t="s">
        <v>135</v>
      </c>
      <c r="AW232" s="14" t="s">
        <v>35</v>
      </c>
      <c r="AX232" s="14" t="s">
        <v>21</v>
      </c>
      <c r="AY232" s="186" t="s">
        <v>129</v>
      </c>
    </row>
    <row r="233" spans="1:65" s="2" customFormat="1" ht="16.5" customHeight="1">
      <c r="A233" s="32"/>
      <c r="B233" s="161"/>
      <c r="C233" s="162" t="s">
        <v>311</v>
      </c>
      <c r="D233" s="162" t="s">
        <v>131</v>
      </c>
      <c r="E233" s="163" t="s">
        <v>733</v>
      </c>
      <c r="F233" s="164" t="s">
        <v>734</v>
      </c>
      <c r="G233" s="165" t="s">
        <v>216</v>
      </c>
      <c r="H233" s="166">
        <v>3</v>
      </c>
      <c r="I233" s="167"/>
      <c r="J233" s="168">
        <f>ROUND(I233*H233,2)</f>
        <v>0</v>
      </c>
      <c r="K233" s="169"/>
      <c r="L233" s="33"/>
      <c r="M233" s="170" t="s">
        <v>1</v>
      </c>
      <c r="N233" s="171" t="s">
        <v>44</v>
      </c>
      <c r="O233" s="58"/>
      <c r="P233" s="172">
        <f>O233*H233</f>
        <v>0</v>
      </c>
      <c r="Q233" s="172">
        <v>2.9E-4</v>
      </c>
      <c r="R233" s="172">
        <f>Q233*H233</f>
        <v>8.7000000000000001E-4</v>
      </c>
      <c r="S233" s="172">
        <v>0</v>
      </c>
      <c r="T233" s="173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4" t="s">
        <v>211</v>
      </c>
      <c r="AT233" s="174" t="s">
        <v>131</v>
      </c>
      <c r="AU233" s="174" t="s">
        <v>88</v>
      </c>
      <c r="AY233" s="17" t="s">
        <v>129</v>
      </c>
      <c r="BE233" s="175">
        <f>IF(N233="základní",J233,0)</f>
        <v>0</v>
      </c>
      <c r="BF233" s="175">
        <f>IF(N233="snížená",J233,0)</f>
        <v>0</v>
      </c>
      <c r="BG233" s="175">
        <f>IF(N233="zákl. přenesená",J233,0)</f>
        <v>0</v>
      </c>
      <c r="BH233" s="175">
        <f>IF(N233="sníž. přenesená",J233,0)</f>
        <v>0</v>
      </c>
      <c r="BI233" s="175">
        <f>IF(N233="nulová",J233,0)</f>
        <v>0</v>
      </c>
      <c r="BJ233" s="17" t="s">
        <v>21</v>
      </c>
      <c r="BK233" s="175">
        <f>ROUND(I233*H233,2)</f>
        <v>0</v>
      </c>
      <c r="BL233" s="17" t="s">
        <v>211</v>
      </c>
      <c r="BM233" s="174" t="s">
        <v>735</v>
      </c>
    </row>
    <row r="234" spans="1:65" s="13" customFormat="1">
      <c r="B234" s="176"/>
      <c r="D234" s="177" t="s">
        <v>137</v>
      </c>
      <c r="E234" s="178" t="s">
        <v>1</v>
      </c>
      <c r="F234" s="179" t="s">
        <v>736</v>
      </c>
      <c r="H234" s="180">
        <v>3</v>
      </c>
      <c r="I234" s="181"/>
      <c r="L234" s="176"/>
      <c r="M234" s="182"/>
      <c r="N234" s="183"/>
      <c r="O234" s="183"/>
      <c r="P234" s="183"/>
      <c r="Q234" s="183"/>
      <c r="R234" s="183"/>
      <c r="S234" s="183"/>
      <c r="T234" s="184"/>
      <c r="AT234" s="178" t="s">
        <v>137</v>
      </c>
      <c r="AU234" s="178" t="s">
        <v>88</v>
      </c>
      <c r="AV234" s="13" t="s">
        <v>88</v>
      </c>
      <c r="AW234" s="13" t="s">
        <v>35</v>
      </c>
      <c r="AX234" s="13" t="s">
        <v>79</v>
      </c>
      <c r="AY234" s="178" t="s">
        <v>129</v>
      </c>
    </row>
    <row r="235" spans="1:65" s="14" customFormat="1">
      <c r="B235" s="185"/>
      <c r="D235" s="177" t="s">
        <v>137</v>
      </c>
      <c r="E235" s="186" t="s">
        <v>1</v>
      </c>
      <c r="F235" s="187" t="s">
        <v>139</v>
      </c>
      <c r="H235" s="188">
        <v>3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137</v>
      </c>
      <c r="AU235" s="186" t="s">
        <v>88</v>
      </c>
      <c r="AV235" s="14" t="s">
        <v>135</v>
      </c>
      <c r="AW235" s="14" t="s">
        <v>35</v>
      </c>
      <c r="AX235" s="14" t="s">
        <v>21</v>
      </c>
      <c r="AY235" s="186" t="s">
        <v>129</v>
      </c>
    </row>
    <row r="236" spans="1:65" s="2" customFormat="1" ht="16.5" customHeight="1">
      <c r="A236" s="32"/>
      <c r="B236" s="161"/>
      <c r="C236" s="162" t="s">
        <v>316</v>
      </c>
      <c r="D236" s="162" t="s">
        <v>131</v>
      </c>
      <c r="E236" s="163" t="s">
        <v>737</v>
      </c>
      <c r="F236" s="164" t="s">
        <v>738</v>
      </c>
      <c r="G236" s="165" t="s">
        <v>179</v>
      </c>
      <c r="H236" s="166">
        <v>267</v>
      </c>
      <c r="I236" s="167"/>
      <c r="J236" s="168">
        <f>ROUND(I236*H236,2)</f>
        <v>0</v>
      </c>
      <c r="K236" s="169"/>
      <c r="L236" s="33"/>
      <c r="M236" s="170" t="s">
        <v>1</v>
      </c>
      <c r="N236" s="171" t="s">
        <v>44</v>
      </c>
      <c r="O236" s="58"/>
      <c r="P236" s="172">
        <f>O236*H236</f>
        <v>0</v>
      </c>
      <c r="Q236" s="172">
        <v>0</v>
      </c>
      <c r="R236" s="172">
        <f>Q236*H236</f>
        <v>0</v>
      </c>
      <c r="S236" s="172">
        <v>0</v>
      </c>
      <c r="T236" s="173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4" t="s">
        <v>211</v>
      </c>
      <c r="AT236" s="174" t="s">
        <v>131</v>
      </c>
      <c r="AU236" s="174" t="s">
        <v>88</v>
      </c>
      <c r="AY236" s="17" t="s">
        <v>129</v>
      </c>
      <c r="BE236" s="175">
        <f>IF(N236="základní",J236,0)</f>
        <v>0</v>
      </c>
      <c r="BF236" s="175">
        <f>IF(N236="snížená",J236,0)</f>
        <v>0</v>
      </c>
      <c r="BG236" s="175">
        <f>IF(N236="zákl. přenesená",J236,0)</f>
        <v>0</v>
      </c>
      <c r="BH236" s="175">
        <f>IF(N236="sníž. přenesená",J236,0)</f>
        <v>0</v>
      </c>
      <c r="BI236" s="175">
        <f>IF(N236="nulová",J236,0)</f>
        <v>0</v>
      </c>
      <c r="BJ236" s="17" t="s">
        <v>21</v>
      </c>
      <c r="BK236" s="175">
        <f>ROUND(I236*H236,2)</f>
        <v>0</v>
      </c>
      <c r="BL236" s="17" t="s">
        <v>211</v>
      </c>
      <c r="BM236" s="174" t="s">
        <v>739</v>
      </c>
    </row>
    <row r="237" spans="1:65" s="13" customFormat="1">
      <c r="B237" s="176"/>
      <c r="D237" s="177" t="s">
        <v>137</v>
      </c>
      <c r="E237" s="178" t="s">
        <v>1</v>
      </c>
      <c r="F237" s="179" t="s">
        <v>740</v>
      </c>
      <c r="H237" s="180">
        <v>267</v>
      </c>
      <c r="I237" s="181"/>
      <c r="L237" s="176"/>
      <c r="M237" s="182"/>
      <c r="N237" s="183"/>
      <c r="O237" s="183"/>
      <c r="P237" s="183"/>
      <c r="Q237" s="183"/>
      <c r="R237" s="183"/>
      <c r="S237" s="183"/>
      <c r="T237" s="184"/>
      <c r="AT237" s="178" t="s">
        <v>137</v>
      </c>
      <c r="AU237" s="178" t="s">
        <v>88</v>
      </c>
      <c r="AV237" s="13" t="s">
        <v>88</v>
      </c>
      <c r="AW237" s="13" t="s">
        <v>35</v>
      </c>
      <c r="AX237" s="13" t="s">
        <v>79</v>
      </c>
      <c r="AY237" s="178" t="s">
        <v>129</v>
      </c>
    </row>
    <row r="238" spans="1:65" s="14" customFormat="1">
      <c r="B238" s="185"/>
      <c r="D238" s="177" t="s">
        <v>137</v>
      </c>
      <c r="E238" s="186" t="s">
        <v>1</v>
      </c>
      <c r="F238" s="187" t="s">
        <v>139</v>
      </c>
      <c r="H238" s="188">
        <v>267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137</v>
      </c>
      <c r="AU238" s="186" t="s">
        <v>88</v>
      </c>
      <c r="AV238" s="14" t="s">
        <v>135</v>
      </c>
      <c r="AW238" s="14" t="s">
        <v>35</v>
      </c>
      <c r="AX238" s="14" t="s">
        <v>21</v>
      </c>
      <c r="AY238" s="186" t="s">
        <v>129</v>
      </c>
    </row>
    <row r="239" spans="1:65" s="2" customFormat="1" ht="16.5" customHeight="1">
      <c r="A239" s="32"/>
      <c r="B239" s="161"/>
      <c r="C239" s="162" t="s">
        <v>320</v>
      </c>
      <c r="D239" s="162" t="s">
        <v>131</v>
      </c>
      <c r="E239" s="163" t="s">
        <v>741</v>
      </c>
      <c r="F239" s="164" t="s">
        <v>742</v>
      </c>
      <c r="G239" s="165" t="s">
        <v>179</v>
      </c>
      <c r="H239" s="166">
        <v>59</v>
      </c>
      <c r="I239" s="167"/>
      <c r="J239" s="168">
        <f>ROUND(I239*H239,2)</f>
        <v>0</v>
      </c>
      <c r="K239" s="169"/>
      <c r="L239" s="33"/>
      <c r="M239" s="170" t="s">
        <v>1</v>
      </c>
      <c r="N239" s="171" t="s">
        <v>44</v>
      </c>
      <c r="O239" s="58"/>
      <c r="P239" s="172">
        <f>O239*H239</f>
        <v>0</v>
      </c>
      <c r="Q239" s="172">
        <v>0</v>
      </c>
      <c r="R239" s="172">
        <f>Q239*H239</f>
        <v>0</v>
      </c>
      <c r="S239" s="172">
        <v>0</v>
      </c>
      <c r="T239" s="173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4" t="s">
        <v>211</v>
      </c>
      <c r="AT239" s="174" t="s">
        <v>131</v>
      </c>
      <c r="AU239" s="174" t="s">
        <v>88</v>
      </c>
      <c r="AY239" s="17" t="s">
        <v>129</v>
      </c>
      <c r="BE239" s="175">
        <f>IF(N239="základní",J239,0)</f>
        <v>0</v>
      </c>
      <c r="BF239" s="175">
        <f>IF(N239="snížená",J239,0)</f>
        <v>0</v>
      </c>
      <c r="BG239" s="175">
        <f>IF(N239="zákl. přenesená",J239,0)</f>
        <v>0</v>
      </c>
      <c r="BH239" s="175">
        <f>IF(N239="sníž. přenesená",J239,0)</f>
        <v>0</v>
      </c>
      <c r="BI239" s="175">
        <f>IF(N239="nulová",J239,0)</f>
        <v>0</v>
      </c>
      <c r="BJ239" s="17" t="s">
        <v>21</v>
      </c>
      <c r="BK239" s="175">
        <f>ROUND(I239*H239,2)</f>
        <v>0</v>
      </c>
      <c r="BL239" s="17" t="s">
        <v>211</v>
      </c>
      <c r="BM239" s="174" t="s">
        <v>743</v>
      </c>
    </row>
    <row r="240" spans="1:65" s="13" customFormat="1">
      <c r="B240" s="176"/>
      <c r="D240" s="177" t="s">
        <v>137</v>
      </c>
      <c r="E240" s="178" t="s">
        <v>1</v>
      </c>
      <c r="F240" s="179" t="s">
        <v>744</v>
      </c>
      <c r="H240" s="180">
        <v>59</v>
      </c>
      <c r="I240" s="181"/>
      <c r="L240" s="176"/>
      <c r="M240" s="182"/>
      <c r="N240" s="183"/>
      <c r="O240" s="183"/>
      <c r="P240" s="183"/>
      <c r="Q240" s="183"/>
      <c r="R240" s="183"/>
      <c r="S240" s="183"/>
      <c r="T240" s="184"/>
      <c r="AT240" s="178" t="s">
        <v>137</v>
      </c>
      <c r="AU240" s="178" t="s">
        <v>88</v>
      </c>
      <c r="AV240" s="13" t="s">
        <v>88</v>
      </c>
      <c r="AW240" s="13" t="s">
        <v>35</v>
      </c>
      <c r="AX240" s="13" t="s">
        <v>79</v>
      </c>
      <c r="AY240" s="178" t="s">
        <v>129</v>
      </c>
    </row>
    <row r="241" spans="1:65" s="14" customFormat="1">
      <c r="B241" s="185"/>
      <c r="D241" s="177" t="s">
        <v>137</v>
      </c>
      <c r="E241" s="186" t="s">
        <v>1</v>
      </c>
      <c r="F241" s="187" t="s">
        <v>139</v>
      </c>
      <c r="H241" s="188">
        <v>59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137</v>
      </c>
      <c r="AU241" s="186" t="s">
        <v>88</v>
      </c>
      <c r="AV241" s="14" t="s">
        <v>135</v>
      </c>
      <c r="AW241" s="14" t="s">
        <v>35</v>
      </c>
      <c r="AX241" s="14" t="s">
        <v>21</v>
      </c>
      <c r="AY241" s="186" t="s">
        <v>129</v>
      </c>
    </row>
    <row r="242" spans="1:65" s="2" customFormat="1" ht="21.75" customHeight="1">
      <c r="A242" s="32"/>
      <c r="B242" s="161"/>
      <c r="C242" s="162" t="s">
        <v>325</v>
      </c>
      <c r="D242" s="162" t="s">
        <v>131</v>
      </c>
      <c r="E242" s="163" t="s">
        <v>745</v>
      </c>
      <c r="F242" s="164" t="s">
        <v>746</v>
      </c>
      <c r="G242" s="165" t="s">
        <v>156</v>
      </c>
      <c r="H242" s="166">
        <v>0.93200000000000005</v>
      </c>
      <c r="I242" s="167"/>
      <c r="J242" s="168">
        <f>ROUND(I242*H242,2)</f>
        <v>0</v>
      </c>
      <c r="K242" s="169"/>
      <c r="L242" s="33"/>
      <c r="M242" s="170" t="s">
        <v>1</v>
      </c>
      <c r="N242" s="171" t="s">
        <v>44</v>
      </c>
      <c r="O242" s="58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4" t="s">
        <v>211</v>
      </c>
      <c r="AT242" s="174" t="s">
        <v>131</v>
      </c>
      <c r="AU242" s="174" t="s">
        <v>88</v>
      </c>
      <c r="AY242" s="17" t="s">
        <v>129</v>
      </c>
      <c r="BE242" s="175">
        <f>IF(N242="základní",J242,0)</f>
        <v>0</v>
      </c>
      <c r="BF242" s="175">
        <f>IF(N242="snížená",J242,0)</f>
        <v>0</v>
      </c>
      <c r="BG242" s="175">
        <f>IF(N242="zákl. přenesená",J242,0)</f>
        <v>0</v>
      </c>
      <c r="BH242" s="175">
        <f>IF(N242="sníž. přenesená",J242,0)</f>
        <v>0</v>
      </c>
      <c r="BI242" s="175">
        <f>IF(N242="nulová",J242,0)</f>
        <v>0</v>
      </c>
      <c r="BJ242" s="17" t="s">
        <v>21</v>
      </c>
      <c r="BK242" s="175">
        <f>ROUND(I242*H242,2)</f>
        <v>0</v>
      </c>
      <c r="BL242" s="17" t="s">
        <v>211</v>
      </c>
      <c r="BM242" s="174" t="s">
        <v>747</v>
      </c>
    </row>
    <row r="243" spans="1:65" s="12" customFormat="1" ht="22.75" customHeight="1">
      <c r="B243" s="148"/>
      <c r="D243" s="149" t="s">
        <v>78</v>
      </c>
      <c r="E243" s="159" t="s">
        <v>605</v>
      </c>
      <c r="F243" s="159" t="s">
        <v>606</v>
      </c>
      <c r="I243" s="151"/>
      <c r="J243" s="160">
        <f>BK243</f>
        <v>0</v>
      </c>
      <c r="L243" s="148"/>
      <c r="M243" s="153"/>
      <c r="N243" s="154"/>
      <c r="O243" s="154"/>
      <c r="P243" s="155">
        <f>SUM(P244:P392)</f>
        <v>0</v>
      </c>
      <c r="Q243" s="154"/>
      <c r="R243" s="155">
        <f>SUM(R244:R392)</f>
        <v>1.6561199999999996</v>
      </c>
      <c r="S243" s="154"/>
      <c r="T243" s="156">
        <f>SUM(T244:T392)</f>
        <v>0</v>
      </c>
      <c r="AR243" s="149" t="s">
        <v>88</v>
      </c>
      <c r="AT243" s="157" t="s">
        <v>78</v>
      </c>
      <c r="AU243" s="157" t="s">
        <v>21</v>
      </c>
      <c r="AY243" s="149" t="s">
        <v>129</v>
      </c>
      <c r="BK243" s="158">
        <f>SUM(BK244:BK392)</f>
        <v>0</v>
      </c>
    </row>
    <row r="244" spans="1:65" s="2" customFormat="1" ht="16.5" customHeight="1">
      <c r="A244" s="32"/>
      <c r="B244" s="161"/>
      <c r="C244" s="162" t="s">
        <v>329</v>
      </c>
      <c r="D244" s="162" t="s">
        <v>131</v>
      </c>
      <c r="E244" s="163" t="s">
        <v>748</v>
      </c>
      <c r="F244" s="164" t="s">
        <v>749</v>
      </c>
      <c r="G244" s="165" t="s">
        <v>216</v>
      </c>
      <c r="H244" s="166">
        <v>1</v>
      </c>
      <c r="I244" s="167"/>
      <c r="J244" s="168">
        <f>ROUND(I244*H244,2)</f>
        <v>0</v>
      </c>
      <c r="K244" s="169"/>
      <c r="L244" s="33"/>
      <c r="M244" s="170" t="s">
        <v>1</v>
      </c>
      <c r="N244" s="171" t="s">
        <v>44</v>
      </c>
      <c r="O244" s="58"/>
      <c r="P244" s="172">
        <f>O244*H244</f>
        <v>0</v>
      </c>
      <c r="Q244" s="172">
        <v>6.0000000000000002E-5</v>
      </c>
      <c r="R244" s="172">
        <f>Q244*H244</f>
        <v>6.0000000000000002E-5</v>
      </c>
      <c r="S244" s="172">
        <v>0</v>
      </c>
      <c r="T244" s="173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4" t="s">
        <v>211</v>
      </c>
      <c r="AT244" s="174" t="s">
        <v>131</v>
      </c>
      <c r="AU244" s="174" t="s">
        <v>88</v>
      </c>
      <c r="AY244" s="17" t="s">
        <v>129</v>
      </c>
      <c r="BE244" s="175">
        <f>IF(N244="základní",J244,0)</f>
        <v>0</v>
      </c>
      <c r="BF244" s="175">
        <f>IF(N244="snížená",J244,0)</f>
        <v>0</v>
      </c>
      <c r="BG244" s="175">
        <f>IF(N244="zákl. přenesená",J244,0)</f>
        <v>0</v>
      </c>
      <c r="BH244" s="175">
        <f>IF(N244="sníž. přenesená",J244,0)</f>
        <v>0</v>
      </c>
      <c r="BI244" s="175">
        <f>IF(N244="nulová",J244,0)</f>
        <v>0</v>
      </c>
      <c r="BJ244" s="17" t="s">
        <v>21</v>
      </c>
      <c r="BK244" s="175">
        <f>ROUND(I244*H244,2)</f>
        <v>0</v>
      </c>
      <c r="BL244" s="17" t="s">
        <v>211</v>
      </c>
      <c r="BM244" s="174" t="s">
        <v>750</v>
      </c>
    </row>
    <row r="245" spans="1:65" s="13" customFormat="1">
      <c r="B245" s="176"/>
      <c r="D245" s="177" t="s">
        <v>137</v>
      </c>
      <c r="E245" s="178" t="s">
        <v>1</v>
      </c>
      <c r="F245" s="179" t="s">
        <v>751</v>
      </c>
      <c r="H245" s="180">
        <v>1</v>
      </c>
      <c r="I245" s="181"/>
      <c r="L245" s="176"/>
      <c r="M245" s="182"/>
      <c r="N245" s="183"/>
      <c r="O245" s="183"/>
      <c r="P245" s="183"/>
      <c r="Q245" s="183"/>
      <c r="R245" s="183"/>
      <c r="S245" s="183"/>
      <c r="T245" s="184"/>
      <c r="AT245" s="178" t="s">
        <v>137</v>
      </c>
      <c r="AU245" s="178" t="s">
        <v>88</v>
      </c>
      <c r="AV245" s="13" t="s">
        <v>88</v>
      </c>
      <c r="AW245" s="13" t="s">
        <v>35</v>
      </c>
      <c r="AX245" s="13" t="s">
        <v>79</v>
      </c>
      <c r="AY245" s="178" t="s">
        <v>129</v>
      </c>
    </row>
    <row r="246" spans="1:65" s="14" customFormat="1">
      <c r="B246" s="185"/>
      <c r="D246" s="177" t="s">
        <v>137</v>
      </c>
      <c r="E246" s="186" t="s">
        <v>1</v>
      </c>
      <c r="F246" s="187" t="s">
        <v>139</v>
      </c>
      <c r="H246" s="188">
        <v>1</v>
      </c>
      <c r="I246" s="189"/>
      <c r="L246" s="185"/>
      <c r="M246" s="190"/>
      <c r="N246" s="191"/>
      <c r="O246" s="191"/>
      <c r="P246" s="191"/>
      <c r="Q246" s="191"/>
      <c r="R246" s="191"/>
      <c r="S246" s="191"/>
      <c r="T246" s="192"/>
      <c r="AT246" s="186" t="s">
        <v>137</v>
      </c>
      <c r="AU246" s="186" t="s">
        <v>88</v>
      </c>
      <c r="AV246" s="14" t="s">
        <v>135</v>
      </c>
      <c r="AW246" s="14" t="s">
        <v>35</v>
      </c>
      <c r="AX246" s="14" t="s">
        <v>21</v>
      </c>
      <c r="AY246" s="186" t="s">
        <v>129</v>
      </c>
    </row>
    <row r="247" spans="1:65" s="2" customFormat="1" ht="21.75" customHeight="1">
      <c r="A247" s="32"/>
      <c r="B247" s="161"/>
      <c r="C247" s="162" t="s">
        <v>333</v>
      </c>
      <c r="D247" s="162" t="s">
        <v>131</v>
      </c>
      <c r="E247" s="163" t="s">
        <v>752</v>
      </c>
      <c r="F247" s="164" t="s">
        <v>753</v>
      </c>
      <c r="G247" s="165" t="s">
        <v>179</v>
      </c>
      <c r="H247" s="166">
        <v>14</v>
      </c>
      <c r="I247" s="167"/>
      <c r="J247" s="168">
        <f>ROUND(I247*H247,2)</f>
        <v>0</v>
      </c>
      <c r="K247" s="169"/>
      <c r="L247" s="33"/>
      <c r="M247" s="170" t="s">
        <v>1</v>
      </c>
      <c r="N247" s="171" t="s">
        <v>44</v>
      </c>
      <c r="O247" s="58"/>
      <c r="P247" s="172">
        <f>O247*H247</f>
        <v>0</v>
      </c>
      <c r="Q247" s="172">
        <v>3.0899999999999999E-3</v>
      </c>
      <c r="R247" s="172">
        <f>Q247*H247</f>
        <v>4.326E-2</v>
      </c>
      <c r="S247" s="172">
        <v>0</v>
      </c>
      <c r="T247" s="173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4" t="s">
        <v>211</v>
      </c>
      <c r="AT247" s="174" t="s">
        <v>131</v>
      </c>
      <c r="AU247" s="174" t="s">
        <v>88</v>
      </c>
      <c r="AY247" s="17" t="s">
        <v>129</v>
      </c>
      <c r="BE247" s="175">
        <f>IF(N247="základní",J247,0)</f>
        <v>0</v>
      </c>
      <c r="BF247" s="175">
        <f>IF(N247="snížená",J247,0)</f>
        <v>0</v>
      </c>
      <c r="BG247" s="175">
        <f>IF(N247="zákl. přenesená",J247,0)</f>
        <v>0</v>
      </c>
      <c r="BH247" s="175">
        <f>IF(N247="sníž. přenesená",J247,0)</f>
        <v>0</v>
      </c>
      <c r="BI247" s="175">
        <f>IF(N247="nulová",J247,0)</f>
        <v>0</v>
      </c>
      <c r="BJ247" s="17" t="s">
        <v>21</v>
      </c>
      <c r="BK247" s="175">
        <f>ROUND(I247*H247,2)</f>
        <v>0</v>
      </c>
      <c r="BL247" s="17" t="s">
        <v>211</v>
      </c>
      <c r="BM247" s="174" t="s">
        <v>754</v>
      </c>
    </row>
    <row r="248" spans="1:65" s="13" customFormat="1">
      <c r="B248" s="176"/>
      <c r="D248" s="177" t="s">
        <v>137</v>
      </c>
      <c r="E248" s="178" t="s">
        <v>1</v>
      </c>
      <c r="F248" s="179" t="s">
        <v>755</v>
      </c>
      <c r="H248" s="180">
        <v>14</v>
      </c>
      <c r="I248" s="181"/>
      <c r="L248" s="176"/>
      <c r="M248" s="182"/>
      <c r="N248" s="183"/>
      <c r="O248" s="183"/>
      <c r="P248" s="183"/>
      <c r="Q248" s="183"/>
      <c r="R248" s="183"/>
      <c r="S248" s="183"/>
      <c r="T248" s="184"/>
      <c r="AT248" s="178" t="s">
        <v>137</v>
      </c>
      <c r="AU248" s="178" t="s">
        <v>88</v>
      </c>
      <c r="AV248" s="13" t="s">
        <v>88</v>
      </c>
      <c r="AW248" s="13" t="s">
        <v>35</v>
      </c>
      <c r="AX248" s="13" t="s">
        <v>79</v>
      </c>
      <c r="AY248" s="178" t="s">
        <v>129</v>
      </c>
    </row>
    <row r="249" spans="1:65" s="14" customFormat="1">
      <c r="B249" s="185"/>
      <c r="D249" s="177" t="s">
        <v>137</v>
      </c>
      <c r="E249" s="186" t="s">
        <v>1</v>
      </c>
      <c r="F249" s="187" t="s">
        <v>139</v>
      </c>
      <c r="H249" s="188">
        <v>14</v>
      </c>
      <c r="I249" s="189"/>
      <c r="L249" s="185"/>
      <c r="M249" s="190"/>
      <c r="N249" s="191"/>
      <c r="O249" s="191"/>
      <c r="P249" s="191"/>
      <c r="Q249" s="191"/>
      <c r="R249" s="191"/>
      <c r="S249" s="191"/>
      <c r="T249" s="192"/>
      <c r="AT249" s="186" t="s">
        <v>137</v>
      </c>
      <c r="AU249" s="186" t="s">
        <v>88</v>
      </c>
      <c r="AV249" s="14" t="s">
        <v>135</v>
      </c>
      <c r="AW249" s="14" t="s">
        <v>35</v>
      </c>
      <c r="AX249" s="14" t="s">
        <v>21</v>
      </c>
      <c r="AY249" s="186" t="s">
        <v>129</v>
      </c>
    </row>
    <row r="250" spans="1:65" s="2" customFormat="1" ht="21.75" customHeight="1">
      <c r="A250" s="32"/>
      <c r="B250" s="161"/>
      <c r="C250" s="162" t="s">
        <v>339</v>
      </c>
      <c r="D250" s="162" t="s">
        <v>131</v>
      </c>
      <c r="E250" s="163" t="s">
        <v>756</v>
      </c>
      <c r="F250" s="164" t="s">
        <v>757</v>
      </c>
      <c r="G250" s="165" t="s">
        <v>179</v>
      </c>
      <c r="H250" s="166">
        <v>59</v>
      </c>
      <c r="I250" s="167"/>
      <c r="J250" s="168">
        <f>ROUND(I250*H250,2)</f>
        <v>0</v>
      </c>
      <c r="K250" s="169"/>
      <c r="L250" s="33"/>
      <c r="M250" s="170" t="s">
        <v>1</v>
      </c>
      <c r="N250" s="171" t="s">
        <v>44</v>
      </c>
      <c r="O250" s="58"/>
      <c r="P250" s="172">
        <f>O250*H250</f>
        <v>0</v>
      </c>
      <c r="Q250" s="172">
        <v>4.5100000000000001E-3</v>
      </c>
      <c r="R250" s="172">
        <f>Q250*H250</f>
        <v>0.26608999999999999</v>
      </c>
      <c r="S250" s="172">
        <v>0</v>
      </c>
      <c r="T250" s="173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4" t="s">
        <v>211</v>
      </c>
      <c r="AT250" s="174" t="s">
        <v>131</v>
      </c>
      <c r="AU250" s="174" t="s">
        <v>88</v>
      </c>
      <c r="AY250" s="17" t="s">
        <v>129</v>
      </c>
      <c r="BE250" s="175">
        <f>IF(N250="základní",J250,0)</f>
        <v>0</v>
      </c>
      <c r="BF250" s="175">
        <f>IF(N250="snížená",J250,0)</f>
        <v>0</v>
      </c>
      <c r="BG250" s="175">
        <f>IF(N250="zákl. přenesená",J250,0)</f>
        <v>0</v>
      </c>
      <c r="BH250" s="175">
        <f>IF(N250="sníž. přenesená",J250,0)</f>
        <v>0</v>
      </c>
      <c r="BI250" s="175">
        <f>IF(N250="nulová",J250,0)</f>
        <v>0</v>
      </c>
      <c r="BJ250" s="17" t="s">
        <v>21</v>
      </c>
      <c r="BK250" s="175">
        <f>ROUND(I250*H250,2)</f>
        <v>0</v>
      </c>
      <c r="BL250" s="17" t="s">
        <v>211</v>
      </c>
      <c r="BM250" s="174" t="s">
        <v>758</v>
      </c>
    </row>
    <row r="251" spans="1:65" s="13" customFormat="1">
      <c r="B251" s="176"/>
      <c r="D251" s="177" t="s">
        <v>137</v>
      </c>
      <c r="E251" s="178" t="s">
        <v>1</v>
      </c>
      <c r="F251" s="179" t="s">
        <v>759</v>
      </c>
      <c r="H251" s="180">
        <v>59</v>
      </c>
      <c r="I251" s="181"/>
      <c r="L251" s="176"/>
      <c r="M251" s="182"/>
      <c r="N251" s="183"/>
      <c r="O251" s="183"/>
      <c r="P251" s="183"/>
      <c r="Q251" s="183"/>
      <c r="R251" s="183"/>
      <c r="S251" s="183"/>
      <c r="T251" s="184"/>
      <c r="AT251" s="178" t="s">
        <v>137</v>
      </c>
      <c r="AU251" s="178" t="s">
        <v>88</v>
      </c>
      <c r="AV251" s="13" t="s">
        <v>88</v>
      </c>
      <c r="AW251" s="13" t="s">
        <v>35</v>
      </c>
      <c r="AX251" s="13" t="s">
        <v>79</v>
      </c>
      <c r="AY251" s="178" t="s">
        <v>129</v>
      </c>
    </row>
    <row r="252" spans="1:65" s="14" customFormat="1">
      <c r="B252" s="185"/>
      <c r="D252" s="177" t="s">
        <v>137</v>
      </c>
      <c r="E252" s="186" t="s">
        <v>1</v>
      </c>
      <c r="F252" s="187" t="s">
        <v>139</v>
      </c>
      <c r="H252" s="188">
        <v>59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6" t="s">
        <v>137</v>
      </c>
      <c r="AU252" s="186" t="s">
        <v>88</v>
      </c>
      <c r="AV252" s="14" t="s">
        <v>135</v>
      </c>
      <c r="AW252" s="14" t="s">
        <v>35</v>
      </c>
      <c r="AX252" s="14" t="s">
        <v>21</v>
      </c>
      <c r="AY252" s="186" t="s">
        <v>129</v>
      </c>
    </row>
    <row r="253" spans="1:65" s="2" customFormat="1" ht="21.75" customHeight="1">
      <c r="A253" s="32"/>
      <c r="B253" s="161"/>
      <c r="C253" s="162" t="s">
        <v>344</v>
      </c>
      <c r="D253" s="162" t="s">
        <v>131</v>
      </c>
      <c r="E253" s="163" t="s">
        <v>760</v>
      </c>
      <c r="F253" s="164" t="s">
        <v>761</v>
      </c>
      <c r="G253" s="165" t="s">
        <v>179</v>
      </c>
      <c r="H253" s="166">
        <v>38</v>
      </c>
      <c r="I253" s="167"/>
      <c r="J253" s="168">
        <f>ROUND(I253*H253,2)</f>
        <v>0</v>
      </c>
      <c r="K253" s="169"/>
      <c r="L253" s="33"/>
      <c r="M253" s="170" t="s">
        <v>1</v>
      </c>
      <c r="N253" s="171" t="s">
        <v>44</v>
      </c>
      <c r="O253" s="58"/>
      <c r="P253" s="172">
        <f>O253*H253</f>
        <v>0</v>
      </c>
      <c r="Q253" s="172">
        <v>5.1799999999999997E-3</v>
      </c>
      <c r="R253" s="172">
        <f>Q253*H253</f>
        <v>0.19683999999999999</v>
      </c>
      <c r="S253" s="172">
        <v>0</v>
      </c>
      <c r="T253" s="173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4" t="s">
        <v>211</v>
      </c>
      <c r="AT253" s="174" t="s">
        <v>131</v>
      </c>
      <c r="AU253" s="174" t="s">
        <v>88</v>
      </c>
      <c r="AY253" s="17" t="s">
        <v>129</v>
      </c>
      <c r="BE253" s="175">
        <f>IF(N253="základní",J253,0)</f>
        <v>0</v>
      </c>
      <c r="BF253" s="175">
        <f>IF(N253="snížená",J253,0)</f>
        <v>0</v>
      </c>
      <c r="BG253" s="175">
        <f>IF(N253="zákl. přenesená",J253,0)</f>
        <v>0</v>
      </c>
      <c r="BH253" s="175">
        <f>IF(N253="sníž. přenesená",J253,0)</f>
        <v>0</v>
      </c>
      <c r="BI253" s="175">
        <f>IF(N253="nulová",J253,0)</f>
        <v>0</v>
      </c>
      <c r="BJ253" s="17" t="s">
        <v>21</v>
      </c>
      <c r="BK253" s="175">
        <f>ROUND(I253*H253,2)</f>
        <v>0</v>
      </c>
      <c r="BL253" s="17" t="s">
        <v>211</v>
      </c>
      <c r="BM253" s="174" t="s">
        <v>762</v>
      </c>
    </row>
    <row r="254" spans="1:65" s="13" customFormat="1">
      <c r="B254" s="176"/>
      <c r="D254" s="177" t="s">
        <v>137</v>
      </c>
      <c r="E254" s="178" t="s">
        <v>1</v>
      </c>
      <c r="F254" s="179" t="s">
        <v>763</v>
      </c>
      <c r="H254" s="180">
        <v>38</v>
      </c>
      <c r="I254" s="181"/>
      <c r="L254" s="176"/>
      <c r="M254" s="182"/>
      <c r="N254" s="183"/>
      <c r="O254" s="183"/>
      <c r="P254" s="183"/>
      <c r="Q254" s="183"/>
      <c r="R254" s="183"/>
      <c r="S254" s="183"/>
      <c r="T254" s="184"/>
      <c r="AT254" s="178" t="s">
        <v>137</v>
      </c>
      <c r="AU254" s="178" t="s">
        <v>88</v>
      </c>
      <c r="AV254" s="13" t="s">
        <v>88</v>
      </c>
      <c r="AW254" s="13" t="s">
        <v>35</v>
      </c>
      <c r="AX254" s="13" t="s">
        <v>79</v>
      </c>
      <c r="AY254" s="178" t="s">
        <v>129</v>
      </c>
    </row>
    <row r="255" spans="1:65" s="14" customFormat="1">
      <c r="B255" s="185"/>
      <c r="D255" s="177" t="s">
        <v>137</v>
      </c>
      <c r="E255" s="186" t="s">
        <v>1</v>
      </c>
      <c r="F255" s="187" t="s">
        <v>139</v>
      </c>
      <c r="H255" s="188">
        <v>38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137</v>
      </c>
      <c r="AU255" s="186" t="s">
        <v>88</v>
      </c>
      <c r="AV255" s="14" t="s">
        <v>135</v>
      </c>
      <c r="AW255" s="14" t="s">
        <v>35</v>
      </c>
      <c r="AX255" s="14" t="s">
        <v>21</v>
      </c>
      <c r="AY255" s="186" t="s">
        <v>129</v>
      </c>
    </row>
    <row r="256" spans="1:65" s="2" customFormat="1" ht="21.75" customHeight="1">
      <c r="A256" s="32"/>
      <c r="B256" s="161"/>
      <c r="C256" s="162" t="s">
        <v>348</v>
      </c>
      <c r="D256" s="162" t="s">
        <v>131</v>
      </c>
      <c r="E256" s="163" t="s">
        <v>764</v>
      </c>
      <c r="F256" s="164" t="s">
        <v>765</v>
      </c>
      <c r="G256" s="165" t="s">
        <v>179</v>
      </c>
      <c r="H256" s="166">
        <v>2</v>
      </c>
      <c r="I256" s="167"/>
      <c r="J256" s="168">
        <f>ROUND(I256*H256,2)</f>
        <v>0</v>
      </c>
      <c r="K256" s="169"/>
      <c r="L256" s="33"/>
      <c r="M256" s="170" t="s">
        <v>1</v>
      </c>
      <c r="N256" s="171" t="s">
        <v>44</v>
      </c>
      <c r="O256" s="58"/>
      <c r="P256" s="172">
        <f>O256*H256</f>
        <v>0</v>
      </c>
      <c r="Q256" s="172">
        <v>6.4000000000000003E-3</v>
      </c>
      <c r="R256" s="172">
        <f>Q256*H256</f>
        <v>1.2800000000000001E-2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211</v>
      </c>
      <c r="AT256" s="174" t="s">
        <v>131</v>
      </c>
      <c r="AU256" s="174" t="s">
        <v>88</v>
      </c>
      <c r="AY256" s="17" t="s">
        <v>129</v>
      </c>
      <c r="BE256" s="175">
        <f>IF(N256="základní",J256,0)</f>
        <v>0</v>
      </c>
      <c r="BF256" s="175">
        <f>IF(N256="snížená",J256,0)</f>
        <v>0</v>
      </c>
      <c r="BG256" s="175">
        <f>IF(N256="zákl. přenesená",J256,0)</f>
        <v>0</v>
      </c>
      <c r="BH256" s="175">
        <f>IF(N256="sníž. přenesená",J256,0)</f>
        <v>0</v>
      </c>
      <c r="BI256" s="175">
        <f>IF(N256="nulová",J256,0)</f>
        <v>0</v>
      </c>
      <c r="BJ256" s="17" t="s">
        <v>21</v>
      </c>
      <c r="BK256" s="175">
        <f>ROUND(I256*H256,2)</f>
        <v>0</v>
      </c>
      <c r="BL256" s="17" t="s">
        <v>211</v>
      </c>
      <c r="BM256" s="174" t="s">
        <v>766</v>
      </c>
    </row>
    <row r="257" spans="1:65" s="13" customFormat="1">
      <c r="B257" s="176"/>
      <c r="D257" s="177" t="s">
        <v>137</v>
      </c>
      <c r="E257" s="178" t="s">
        <v>1</v>
      </c>
      <c r="F257" s="179" t="s">
        <v>767</v>
      </c>
      <c r="H257" s="180">
        <v>2</v>
      </c>
      <c r="I257" s="181"/>
      <c r="L257" s="176"/>
      <c r="M257" s="182"/>
      <c r="N257" s="183"/>
      <c r="O257" s="183"/>
      <c r="P257" s="183"/>
      <c r="Q257" s="183"/>
      <c r="R257" s="183"/>
      <c r="S257" s="183"/>
      <c r="T257" s="184"/>
      <c r="AT257" s="178" t="s">
        <v>137</v>
      </c>
      <c r="AU257" s="178" t="s">
        <v>88</v>
      </c>
      <c r="AV257" s="13" t="s">
        <v>88</v>
      </c>
      <c r="AW257" s="13" t="s">
        <v>35</v>
      </c>
      <c r="AX257" s="13" t="s">
        <v>79</v>
      </c>
      <c r="AY257" s="178" t="s">
        <v>129</v>
      </c>
    </row>
    <row r="258" spans="1:65" s="14" customFormat="1">
      <c r="B258" s="185"/>
      <c r="D258" s="177" t="s">
        <v>137</v>
      </c>
      <c r="E258" s="186" t="s">
        <v>1</v>
      </c>
      <c r="F258" s="187" t="s">
        <v>139</v>
      </c>
      <c r="H258" s="188">
        <v>2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6" t="s">
        <v>137</v>
      </c>
      <c r="AU258" s="186" t="s">
        <v>88</v>
      </c>
      <c r="AV258" s="14" t="s">
        <v>135</v>
      </c>
      <c r="AW258" s="14" t="s">
        <v>35</v>
      </c>
      <c r="AX258" s="14" t="s">
        <v>21</v>
      </c>
      <c r="AY258" s="186" t="s">
        <v>129</v>
      </c>
    </row>
    <row r="259" spans="1:65" s="2" customFormat="1" ht="21.75" customHeight="1">
      <c r="A259" s="32"/>
      <c r="B259" s="161"/>
      <c r="C259" s="162" t="s">
        <v>353</v>
      </c>
      <c r="D259" s="162" t="s">
        <v>131</v>
      </c>
      <c r="E259" s="163" t="s">
        <v>768</v>
      </c>
      <c r="F259" s="164" t="s">
        <v>769</v>
      </c>
      <c r="G259" s="165" t="s">
        <v>179</v>
      </c>
      <c r="H259" s="166">
        <v>87</v>
      </c>
      <c r="I259" s="167"/>
      <c r="J259" s="168">
        <f>ROUND(I259*H259,2)</f>
        <v>0</v>
      </c>
      <c r="K259" s="169"/>
      <c r="L259" s="33"/>
      <c r="M259" s="170" t="s">
        <v>1</v>
      </c>
      <c r="N259" s="171" t="s">
        <v>44</v>
      </c>
      <c r="O259" s="58"/>
      <c r="P259" s="172">
        <f>O259*H259</f>
        <v>0</v>
      </c>
      <c r="Q259" s="172">
        <v>7.7999999999999999E-4</v>
      </c>
      <c r="R259" s="172">
        <f>Q259*H259</f>
        <v>6.7860000000000004E-2</v>
      </c>
      <c r="S259" s="172">
        <v>0</v>
      </c>
      <c r="T259" s="173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4" t="s">
        <v>211</v>
      </c>
      <c r="AT259" s="174" t="s">
        <v>131</v>
      </c>
      <c r="AU259" s="174" t="s">
        <v>88</v>
      </c>
      <c r="AY259" s="17" t="s">
        <v>129</v>
      </c>
      <c r="BE259" s="175">
        <f>IF(N259="základní",J259,0)</f>
        <v>0</v>
      </c>
      <c r="BF259" s="175">
        <f>IF(N259="snížená",J259,0)</f>
        <v>0</v>
      </c>
      <c r="BG259" s="175">
        <f>IF(N259="zákl. přenesená",J259,0)</f>
        <v>0</v>
      </c>
      <c r="BH259" s="175">
        <f>IF(N259="sníž. přenesená",J259,0)</f>
        <v>0</v>
      </c>
      <c r="BI259" s="175">
        <f>IF(N259="nulová",J259,0)</f>
        <v>0</v>
      </c>
      <c r="BJ259" s="17" t="s">
        <v>21</v>
      </c>
      <c r="BK259" s="175">
        <f>ROUND(I259*H259,2)</f>
        <v>0</v>
      </c>
      <c r="BL259" s="17" t="s">
        <v>211</v>
      </c>
      <c r="BM259" s="174" t="s">
        <v>770</v>
      </c>
    </row>
    <row r="260" spans="1:65" s="13" customFormat="1">
      <c r="B260" s="176"/>
      <c r="D260" s="177" t="s">
        <v>137</v>
      </c>
      <c r="E260" s="178" t="s">
        <v>1</v>
      </c>
      <c r="F260" s="179" t="s">
        <v>771</v>
      </c>
      <c r="H260" s="180">
        <v>63</v>
      </c>
      <c r="I260" s="181"/>
      <c r="L260" s="176"/>
      <c r="M260" s="182"/>
      <c r="N260" s="183"/>
      <c r="O260" s="183"/>
      <c r="P260" s="183"/>
      <c r="Q260" s="183"/>
      <c r="R260" s="183"/>
      <c r="S260" s="183"/>
      <c r="T260" s="184"/>
      <c r="AT260" s="178" t="s">
        <v>137</v>
      </c>
      <c r="AU260" s="178" t="s">
        <v>88</v>
      </c>
      <c r="AV260" s="13" t="s">
        <v>88</v>
      </c>
      <c r="AW260" s="13" t="s">
        <v>35</v>
      </c>
      <c r="AX260" s="13" t="s">
        <v>79</v>
      </c>
      <c r="AY260" s="178" t="s">
        <v>129</v>
      </c>
    </row>
    <row r="261" spans="1:65" s="13" customFormat="1">
      <c r="B261" s="176"/>
      <c r="D261" s="177" t="s">
        <v>137</v>
      </c>
      <c r="E261" s="178" t="s">
        <v>1</v>
      </c>
      <c r="F261" s="179" t="s">
        <v>772</v>
      </c>
      <c r="H261" s="180">
        <v>24</v>
      </c>
      <c r="I261" s="181"/>
      <c r="L261" s="176"/>
      <c r="M261" s="182"/>
      <c r="N261" s="183"/>
      <c r="O261" s="183"/>
      <c r="P261" s="183"/>
      <c r="Q261" s="183"/>
      <c r="R261" s="183"/>
      <c r="S261" s="183"/>
      <c r="T261" s="184"/>
      <c r="AT261" s="178" t="s">
        <v>137</v>
      </c>
      <c r="AU261" s="178" t="s">
        <v>88</v>
      </c>
      <c r="AV261" s="13" t="s">
        <v>88</v>
      </c>
      <c r="AW261" s="13" t="s">
        <v>35</v>
      </c>
      <c r="AX261" s="13" t="s">
        <v>79</v>
      </c>
      <c r="AY261" s="178" t="s">
        <v>129</v>
      </c>
    </row>
    <row r="262" spans="1:65" s="14" customFormat="1">
      <c r="B262" s="185"/>
      <c r="D262" s="177" t="s">
        <v>137</v>
      </c>
      <c r="E262" s="186" t="s">
        <v>1</v>
      </c>
      <c r="F262" s="187" t="s">
        <v>139</v>
      </c>
      <c r="H262" s="188">
        <v>87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6" t="s">
        <v>137</v>
      </c>
      <c r="AU262" s="186" t="s">
        <v>88</v>
      </c>
      <c r="AV262" s="14" t="s">
        <v>135</v>
      </c>
      <c r="AW262" s="14" t="s">
        <v>35</v>
      </c>
      <c r="AX262" s="14" t="s">
        <v>21</v>
      </c>
      <c r="AY262" s="186" t="s">
        <v>129</v>
      </c>
    </row>
    <row r="263" spans="1:65" s="2" customFormat="1" ht="21.75" customHeight="1">
      <c r="A263" s="32"/>
      <c r="B263" s="161"/>
      <c r="C263" s="162" t="s">
        <v>357</v>
      </c>
      <c r="D263" s="162" t="s">
        <v>131</v>
      </c>
      <c r="E263" s="163" t="s">
        <v>773</v>
      </c>
      <c r="F263" s="164" t="s">
        <v>774</v>
      </c>
      <c r="G263" s="165" t="s">
        <v>179</v>
      </c>
      <c r="H263" s="166">
        <v>88</v>
      </c>
      <c r="I263" s="167"/>
      <c r="J263" s="168">
        <f>ROUND(I263*H263,2)</f>
        <v>0</v>
      </c>
      <c r="K263" s="169"/>
      <c r="L263" s="33"/>
      <c r="M263" s="170" t="s">
        <v>1</v>
      </c>
      <c r="N263" s="171" t="s">
        <v>44</v>
      </c>
      <c r="O263" s="58"/>
      <c r="P263" s="172">
        <f>O263*H263</f>
        <v>0</v>
      </c>
      <c r="Q263" s="172">
        <v>9.6000000000000002E-4</v>
      </c>
      <c r="R263" s="172">
        <f>Q263*H263</f>
        <v>8.448E-2</v>
      </c>
      <c r="S263" s="172">
        <v>0</v>
      </c>
      <c r="T263" s="173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4" t="s">
        <v>211</v>
      </c>
      <c r="AT263" s="174" t="s">
        <v>131</v>
      </c>
      <c r="AU263" s="174" t="s">
        <v>88</v>
      </c>
      <c r="AY263" s="17" t="s">
        <v>129</v>
      </c>
      <c r="BE263" s="175">
        <f>IF(N263="základní",J263,0)</f>
        <v>0</v>
      </c>
      <c r="BF263" s="175">
        <f>IF(N263="snížená",J263,0)</f>
        <v>0</v>
      </c>
      <c r="BG263" s="175">
        <f>IF(N263="zákl. přenesená",J263,0)</f>
        <v>0</v>
      </c>
      <c r="BH263" s="175">
        <f>IF(N263="sníž. přenesená",J263,0)</f>
        <v>0</v>
      </c>
      <c r="BI263" s="175">
        <f>IF(N263="nulová",J263,0)</f>
        <v>0</v>
      </c>
      <c r="BJ263" s="17" t="s">
        <v>21</v>
      </c>
      <c r="BK263" s="175">
        <f>ROUND(I263*H263,2)</f>
        <v>0</v>
      </c>
      <c r="BL263" s="17" t="s">
        <v>211</v>
      </c>
      <c r="BM263" s="174" t="s">
        <v>775</v>
      </c>
    </row>
    <row r="264" spans="1:65" s="13" customFormat="1">
      <c r="B264" s="176"/>
      <c r="D264" s="177" t="s">
        <v>137</v>
      </c>
      <c r="E264" s="178" t="s">
        <v>1</v>
      </c>
      <c r="F264" s="179" t="s">
        <v>776</v>
      </c>
      <c r="H264" s="180">
        <v>34</v>
      </c>
      <c r="I264" s="181"/>
      <c r="L264" s="176"/>
      <c r="M264" s="182"/>
      <c r="N264" s="183"/>
      <c r="O264" s="183"/>
      <c r="P264" s="183"/>
      <c r="Q264" s="183"/>
      <c r="R264" s="183"/>
      <c r="S264" s="183"/>
      <c r="T264" s="184"/>
      <c r="AT264" s="178" t="s">
        <v>137</v>
      </c>
      <c r="AU264" s="178" t="s">
        <v>88</v>
      </c>
      <c r="AV264" s="13" t="s">
        <v>88</v>
      </c>
      <c r="AW264" s="13" t="s">
        <v>35</v>
      </c>
      <c r="AX264" s="13" t="s">
        <v>79</v>
      </c>
      <c r="AY264" s="178" t="s">
        <v>129</v>
      </c>
    </row>
    <row r="265" spans="1:65" s="13" customFormat="1">
      <c r="B265" s="176"/>
      <c r="D265" s="177" t="s">
        <v>137</v>
      </c>
      <c r="E265" s="178" t="s">
        <v>1</v>
      </c>
      <c r="F265" s="179" t="s">
        <v>777</v>
      </c>
      <c r="H265" s="180">
        <v>54</v>
      </c>
      <c r="I265" s="181"/>
      <c r="L265" s="176"/>
      <c r="M265" s="182"/>
      <c r="N265" s="183"/>
      <c r="O265" s="183"/>
      <c r="P265" s="183"/>
      <c r="Q265" s="183"/>
      <c r="R265" s="183"/>
      <c r="S265" s="183"/>
      <c r="T265" s="184"/>
      <c r="AT265" s="178" t="s">
        <v>137</v>
      </c>
      <c r="AU265" s="178" t="s">
        <v>88</v>
      </c>
      <c r="AV265" s="13" t="s">
        <v>88</v>
      </c>
      <c r="AW265" s="13" t="s">
        <v>35</v>
      </c>
      <c r="AX265" s="13" t="s">
        <v>79</v>
      </c>
      <c r="AY265" s="178" t="s">
        <v>129</v>
      </c>
    </row>
    <row r="266" spans="1:65" s="14" customFormat="1">
      <c r="B266" s="185"/>
      <c r="D266" s="177" t="s">
        <v>137</v>
      </c>
      <c r="E266" s="186" t="s">
        <v>1</v>
      </c>
      <c r="F266" s="187" t="s">
        <v>139</v>
      </c>
      <c r="H266" s="188">
        <v>88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6" t="s">
        <v>137</v>
      </c>
      <c r="AU266" s="186" t="s">
        <v>88</v>
      </c>
      <c r="AV266" s="14" t="s">
        <v>135</v>
      </c>
      <c r="AW266" s="14" t="s">
        <v>35</v>
      </c>
      <c r="AX266" s="14" t="s">
        <v>21</v>
      </c>
      <c r="AY266" s="186" t="s">
        <v>129</v>
      </c>
    </row>
    <row r="267" spans="1:65" s="2" customFormat="1" ht="21.75" customHeight="1">
      <c r="A267" s="32"/>
      <c r="B267" s="161"/>
      <c r="C267" s="162" t="s">
        <v>362</v>
      </c>
      <c r="D267" s="162" t="s">
        <v>131</v>
      </c>
      <c r="E267" s="163" t="s">
        <v>778</v>
      </c>
      <c r="F267" s="164" t="s">
        <v>779</v>
      </c>
      <c r="G267" s="165" t="s">
        <v>179</v>
      </c>
      <c r="H267" s="166">
        <v>30</v>
      </c>
      <c r="I267" s="167"/>
      <c r="J267" s="168">
        <f>ROUND(I267*H267,2)</f>
        <v>0</v>
      </c>
      <c r="K267" s="169"/>
      <c r="L267" s="33"/>
      <c r="M267" s="170" t="s">
        <v>1</v>
      </c>
      <c r="N267" s="171" t="s">
        <v>44</v>
      </c>
      <c r="O267" s="58"/>
      <c r="P267" s="172">
        <f>O267*H267</f>
        <v>0</v>
      </c>
      <c r="Q267" s="172">
        <v>1.25E-3</v>
      </c>
      <c r="R267" s="172">
        <f>Q267*H267</f>
        <v>3.7499999999999999E-2</v>
      </c>
      <c r="S267" s="172">
        <v>0</v>
      </c>
      <c r="T267" s="173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74" t="s">
        <v>211</v>
      </c>
      <c r="AT267" s="174" t="s">
        <v>131</v>
      </c>
      <c r="AU267" s="174" t="s">
        <v>88</v>
      </c>
      <c r="AY267" s="17" t="s">
        <v>129</v>
      </c>
      <c r="BE267" s="175">
        <f>IF(N267="základní",J267,0)</f>
        <v>0</v>
      </c>
      <c r="BF267" s="175">
        <f>IF(N267="snížená",J267,0)</f>
        <v>0</v>
      </c>
      <c r="BG267" s="175">
        <f>IF(N267="zákl. přenesená",J267,0)</f>
        <v>0</v>
      </c>
      <c r="BH267" s="175">
        <f>IF(N267="sníž. přenesená",J267,0)</f>
        <v>0</v>
      </c>
      <c r="BI267" s="175">
        <f>IF(N267="nulová",J267,0)</f>
        <v>0</v>
      </c>
      <c r="BJ267" s="17" t="s">
        <v>21</v>
      </c>
      <c r="BK267" s="175">
        <f>ROUND(I267*H267,2)</f>
        <v>0</v>
      </c>
      <c r="BL267" s="17" t="s">
        <v>211</v>
      </c>
      <c r="BM267" s="174" t="s">
        <v>780</v>
      </c>
    </row>
    <row r="268" spans="1:65" s="13" customFormat="1">
      <c r="B268" s="176"/>
      <c r="D268" s="177" t="s">
        <v>137</v>
      </c>
      <c r="E268" s="178" t="s">
        <v>1</v>
      </c>
      <c r="F268" s="179" t="s">
        <v>781</v>
      </c>
      <c r="H268" s="180">
        <v>30</v>
      </c>
      <c r="I268" s="181"/>
      <c r="L268" s="176"/>
      <c r="M268" s="182"/>
      <c r="N268" s="183"/>
      <c r="O268" s="183"/>
      <c r="P268" s="183"/>
      <c r="Q268" s="183"/>
      <c r="R268" s="183"/>
      <c r="S268" s="183"/>
      <c r="T268" s="184"/>
      <c r="AT268" s="178" t="s">
        <v>137</v>
      </c>
      <c r="AU268" s="178" t="s">
        <v>88</v>
      </c>
      <c r="AV268" s="13" t="s">
        <v>88</v>
      </c>
      <c r="AW268" s="13" t="s">
        <v>35</v>
      </c>
      <c r="AX268" s="13" t="s">
        <v>79</v>
      </c>
      <c r="AY268" s="178" t="s">
        <v>129</v>
      </c>
    </row>
    <row r="269" spans="1:65" s="14" customFormat="1">
      <c r="B269" s="185"/>
      <c r="D269" s="177" t="s">
        <v>137</v>
      </c>
      <c r="E269" s="186" t="s">
        <v>1</v>
      </c>
      <c r="F269" s="187" t="s">
        <v>139</v>
      </c>
      <c r="H269" s="188">
        <v>30</v>
      </c>
      <c r="I269" s="189"/>
      <c r="L269" s="185"/>
      <c r="M269" s="190"/>
      <c r="N269" s="191"/>
      <c r="O269" s="191"/>
      <c r="P269" s="191"/>
      <c r="Q269" s="191"/>
      <c r="R269" s="191"/>
      <c r="S269" s="191"/>
      <c r="T269" s="192"/>
      <c r="AT269" s="186" t="s">
        <v>137</v>
      </c>
      <c r="AU269" s="186" t="s">
        <v>88</v>
      </c>
      <c r="AV269" s="14" t="s">
        <v>135</v>
      </c>
      <c r="AW269" s="14" t="s">
        <v>35</v>
      </c>
      <c r="AX269" s="14" t="s">
        <v>21</v>
      </c>
      <c r="AY269" s="186" t="s">
        <v>129</v>
      </c>
    </row>
    <row r="270" spans="1:65" s="2" customFormat="1" ht="21.75" customHeight="1">
      <c r="A270" s="32"/>
      <c r="B270" s="161"/>
      <c r="C270" s="162" t="s">
        <v>366</v>
      </c>
      <c r="D270" s="162" t="s">
        <v>131</v>
      </c>
      <c r="E270" s="163" t="s">
        <v>782</v>
      </c>
      <c r="F270" s="164" t="s">
        <v>783</v>
      </c>
      <c r="G270" s="165" t="s">
        <v>179</v>
      </c>
      <c r="H270" s="166">
        <v>15</v>
      </c>
      <c r="I270" s="167"/>
      <c r="J270" s="168">
        <f>ROUND(I270*H270,2)</f>
        <v>0</v>
      </c>
      <c r="K270" s="169"/>
      <c r="L270" s="33"/>
      <c r="M270" s="170" t="s">
        <v>1</v>
      </c>
      <c r="N270" s="171" t="s">
        <v>44</v>
      </c>
      <c r="O270" s="58"/>
      <c r="P270" s="172">
        <f>O270*H270</f>
        <v>0</v>
      </c>
      <c r="Q270" s="172">
        <v>2.5600000000000002E-3</v>
      </c>
      <c r="R270" s="172">
        <f>Q270*H270</f>
        <v>3.8400000000000004E-2</v>
      </c>
      <c r="S270" s="172">
        <v>0</v>
      </c>
      <c r="T270" s="173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4" t="s">
        <v>211</v>
      </c>
      <c r="AT270" s="174" t="s">
        <v>131</v>
      </c>
      <c r="AU270" s="174" t="s">
        <v>88</v>
      </c>
      <c r="AY270" s="17" t="s">
        <v>129</v>
      </c>
      <c r="BE270" s="175">
        <f>IF(N270="základní",J270,0)</f>
        <v>0</v>
      </c>
      <c r="BF270" s="175">
        <f>IF(N270="snížená",J270,0)</f>
        <v>0</v>
      </c>
      <c r="BG270" s="175">
        <f>IF(N270="zákl. přenesená",J270,0)</f>
        <v>0</v>
      </c>
      <c r="BH270" s="175">
        <f>IF(N270="sníž. přenesená",J270,0)</f>
        <v>0</v>
      </c>
      <c r="BI270" s="175">
        <f>IF(N270="nulová",J270,0)</f>
        <v>0</v>
      </c>
      <c r="BJ270" s="17" t="s">
        <v>21</v>
      </c>
      <c r="BK270" s="175">
        <f>ROUND(I270*H270,2)</f>
        <v>0</v>
      </c>
      <c r="BL270" s="17" t="s">
        <v>211</v>
      </c>
      <c r="BM270" s="174" t="s">
        <v>784</v>
      </c>
    </row>
    <row r="271" spans="1:65" s="13" customFormat="1">
      <c r="B271" s="176"/>
      <c r="D271" s="177" t="s">
        <v>137</v>
      </c>
      <c r="E271" s="178" t="s">
        <v>1</v>
      </c>
      <c r="F271" s="179" t="s">
        <v>785</v>
      </c>
      <c r="H271" s="180">
        <v>15</v>
      </c>
      <c r="I271" s="181"/>
      <c r="L271" s="176"/>
      <c r="M271" s="182"/>
      <c r="N271" s="183"/>
      <c r="O271" s="183"/>
      <c r="P271" s="183"/>
      <c r="Q271" s="183"/>
      <c r="R271" s="183"/>
      <c r="S271" s="183"/>
      <c r="T271" s="184"/>
      <c r="AT271" s="178" t="s">
        <v>137</v>
      </c>
      <c r="AU271" s="178" t="s">
        <v>88</v>
      </c>
      <c r="AV271" s="13" t="s">
        <v>88</v>
      </c>
      <c r="AW271" s="13" t="s">
        <v>35</v>
      </c>
      <c r="AX271" s="13" t="s">
        <v>79</v>
      </c>
      <c r="AY271" s="178" t="s">
        <v>129</v>
      </c>
    </row>
    <row r="272" spans="1:65" s="14" customFormat="1">
      <c r="B272" s="185"/>
      <c r="D272" s="177" t="s">
        <v>137</v>
      </c>
      <c r="E272" s="186" t="s">
        <v>1</v>
      </c>
      <c r="F272" s="187" t="s">
        <v>139</v>
      </c>
      <c r="H272" s="188">
        <v>15</v>
      </c>
      <c r="I272" s="189"/>
      <c r="L272" s="185"/>
      <c r="M272" s="190"/>
      <c r="N272" s="191"/>
      <c r="O272" s="191"/>
      <c r="P272" s="191"/>
      <c r="Q272" s="191"/>
      <c r="R272" s="191"/>
      <c r="S272" s="191"/>
      <c r="T272" s="192"/>
      <c r="AT272" s="186" t="s">
        <v>137</v>
      </c>
      <c r="AU272" s="186" t="s">
        <v>88</v>
      </c>
      <c r="AV272" s="14" t="s">
        <v>135</v>
      </c>
      <c r="AW272" s="14" t="s">
        <v>35</v>
      </c>
      <c r="AX272" s="14" t="s">
        <v>21</v>
      </c>
      <c r="AY272" s="186" t="s">
        <v>129</v>
      </c>
    </row>
    <row r="273" spans="1:65" s="2" customFormat="1" ht="21.75" customHeight="1">
      <c r="A273" s="32"/>
      <c r="B273" s="161"/>
      <c r="C273" s="162" t="s">
        <v>370</v>
      </c>
      <c r="D273" s="162" t="s">
        <v>131</v>
      </c>
      <c r="E273" s="163" t="s">
        <v>786</v>
      </c>
      <c r="F273" s="164" t="s">
        <v>787</v>
      </c>
      <c r="G273" s="165" t="s">
        <v>179</v>
      </c>
      <c r="H273" s="166">
        <v>22</v>
      </c>
      <c r="I273" s="167"/>
      <c r="J273" s="168">
        <f>ROUND(I273*H273,2)</f>
        <v>0</v>
      </c>
      <c r="K273" s="169"/>
      <c r="L273" s="33"/>
      <c r="M273" s="170" t="s">
        <v>1</v>
      </c>
      <c r="N273" s="171" t="s">
        <v>44</v>
      </c>
      <c r="O273" s="58"/>
      <c r="P273" s="172">
        <f>O273*H273</f>
        <v>0</v>
      </c>
      <c r="Q273" s="172">
        <v>3.7299999999999998E-3</v>
      </c>
      <c r="R273" s="172">
        <f>Q273*H273</f>
        <v>8.2059999999999994E-2</v>
      </c>
      <c r="S273" s="172">
        <v>0</v>
      </c>
      <c r="T273" s="173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4" t="s">
        <v>211</v>
      </c>
      <c r="AT273" s="174" t="s">
        <v>131</v>
      </c>
      <c r="AU273" s="174" t="s">
        <v>88</v>
      </c>
      <c r="AY273" s="17" t="s">
        <v>129</v>
      </c>
      <c r="BE273" s="175">
        <f>IF(N273="základní",J273,0)</f>
        <v>0</v>
      </c>
      <c r="BF273" s="175">
        <f>IF(N273="snížená",J273,0)</f>
        <v>0</v>
      </c>
      <c r="BG273" s="175">
        <f>IF(N273="zákl. přenesená",J273,0)</f>
        <v>0</v>
      </c>
      <c r="BH273" s="175">
        <f>IF(N273="sníž. přenesená",J273,0)</f>
        <v>0</v>
      </c>
      <c r="BI273" s="175">
        <f>IF(N273="nulová",J273,0)</f>
        <v>0</v>
      </c>
      <c r="BJ273" s="17" t="s">
        <v>21</v>
      </c>
      <c r="BK273" s="175">
        <f>ROUND(I273*H273,2)</f>
        <v>0</v>
      </c>
      <c r="BL273" s="17" t="s">
        <v>211</v>
      </c>
      <c r="BM273" s="174" t="s">
        <v>788</v>
      </c>
    </row>
    <row r="274" spans="1:65" s="13" customFormat="1">
      <c r="B274" s="176"/>
      <c r="D274" s="177" t="s">
        <v>137</v>
      </c>
      <c r="E274" s="178" t="s">
        <v>1</v>
      </c>
      <c r="F274" s="179" t="s">
        <v>789</v>
      </c>
      <c r="H274" s="180">
        <v>22</v>
      </c>
      <c r="I274" s="181"/>
      <c r="L274" s="176"/>
      <c r="M274" s="182"/>
      <c r="N274" s="183"/>
      <c r="O274" s="183"/>
      <c r="P274" s="183"/>
      <c r="Q274" s="183"/>
      <c r="R274" s="183"/>
      <c r="S274" s="183"/>
      <c r="T274" s="184"/>
      <c r="AT274" s="178" t="s">
        <v>137</v>
      </c>
      <c r="AU274" s="178" t="s">
        <v>88</v>
      </c>
      <c r="AV274" s="13" t="s">
        <v>88</v>
      </c>
      <c r="AW274" s="13" t="s">
        <v>35</v>
      </c>
      <c r="AX274" s="13" t="s">
        <v>79</v>
      </c>
      <c r="AY274" s="178" t="s">
        <v>129</v>
      </c>
    </row>
    <row r="275" spans="1:65" s="14" customFormat="1">
      <c r="B275" s="185"/>
      <c r="D275" s="177" t="s">
        <v>137</v>
      </c>
      <c r="E275" s="186" t="s">
        <v>1</v>
      </c>
      <c r="F275" s="187" t="s">
        <v>139</v>
      </c>
      <c r="H275" s="188">
        <v>22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137</v>
      </c>
      <c r="AU275" s="186" t="s">
        <v>88</v>
      </c>
      <c r="AV275" s="14" t="s">
        <v>135</v>
      </c>
      <c r="AW275" s="14" t="s">
        <v>35</v>
      </c>
      <c r="AX275" s="14" t="s">
        <v>21</v>
      </c>
      <c r="AY275" s="186" t="s">
        <v>129</v>
      </c>
    </row>
    <row r="276" spans="1:65" s="2" customFormat="1" ht="21.75" customHeight="1">
      <c r="A276" s="32"/>
      <c r="B276" s="161"/>
      <c r="C276" s="162" t="s">
        <v>375</v>
      </c>
      <c r="D276" s="162" t="s">
        <v>131</v>
      </c>
      <c r="E276" s="163" t="s">
        <v>790</v>
      </c>
      <c r="F276" s="164" t="s">
        <v>791</v>
      </c>
      <c r="G276" s="165" t="s">
        <v>179</v>
      </c>
      <c r="H276" s="166">
        <v>18</v>
      </c>
      <c r="I276" s="167"/>
      <c r="J276" s="168">
        <f>ROUND(I276*H276,2)</f>
        <v>0</v>
      </c>
      <c r="K276" s="169"/>
      <c r="L276" s="33"/>
      <c r="M276" s="170" t="s">
        <v>1</v>
      </c>
      <c r="N276" s="171" t="s">
        <v>44</v>
      </c>
      <c r="O276" s="58"/>
      <c r="P276" s="172">
        <f>O276*H276</f>
        <v>0</v>
      </c>
      <c r="Q276" s="172">
        <v>6.3E-3</v>
      </c>
      <c r="R276" s="172">
        <f>Q276*H276</f>
        <v>0.1134</v>
      </c>
      <c r="S276" s="172">
        <v>0</v>
      </c>
      <c r="T276" s="173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4" t="s">
        <v>211</v>
      </c>
      <c r="AT276" s="174" t="s">
        <v>131</v>
      </c>
      <c r="AU276" s="174" t="s">
        <v>88</v>
      </c>
      <c r="AY276" s="17" t="s">
        <v>129</v>
      </c>
      <c r="BE276" s="175">
        <f>IF(N276="základní",J276,0)</f>
        <v>0</v>
      </c>
      <c r="BF276" s="175">
        <f>IF(N276="snížená",J276,0)</f>
        <v>0</v>
      </c>
      <c r="BG276" s="175">
        <f>IF(N276="zákl. přenesená",J276,0)</f>
        <v>0</v>
      </c>
      <c r="BH276" s="175">
        <f>IF(N276="sníž. přenesená",J276,0)</f>
        <v>0</v>
      </c>
      <c r="BI276" s="175">
        <f>IF(N276="nulová",J276,0)</f>
        <v>0</v>
      </c>
      <c r="BJ276" s="17" t="s">
        <v>21</v>
      </c>
      <c r="BK276" s="175">
        <f>ROUND(I276*H276,2)</f>
        <v>0</v>
      </c>
      <c r="BL276" s="17" t="s">
        <v>211</v>
      </c>
      <c r="BM276" s="174" t="s">
        <v>792</v>
      </c>
    </row>
    <row r="277" spans="1:65" s="13" customFormat="1">
      <c r="B277" s="176"/>
      <c r="D277" s="177" t="s">
        <v>137</v>
      </c>
      <c r="E277" s="178" t="s">
        <v>1</v>
      </c>
      <c r="F277" s="179" t="s">
        <v>793</v>
      </c>
      <c r="H277" s="180">
        <v>18</v>
      </c>
      <c r="I277" s="181"/>
      <c r="L277" s="176"/>
      <c r="M277" s="182"/>
      <c r="N277" s="183"/>
      <c r="O277" s="183"/>
      <c r="P277" s="183"/>
      <c r="Q277" s="183"/>
      <c r="R277" s="183"/>
      <c r="S277" s="183"/>
      <c r="T277" s="184"/>
      <c r="AT277" s="178" t="s">
        <v>137</v>
      </c>
      <c r="AU277" s="178" t="s">
        <v>88</v>
      </c>
      <c r="AV277" s="13" t="s">
        <v>88</v>
      </c>
      <c r="AW277" s="13" t="s">
        <v>35</v>
      </c>
      <c r="AX277" s="13" t="s">
        <v>79</v>
      </c>
      <c r="AY277" s="178" t="s">
        <v>129</v>
      </c>
    </row>
    <row r="278" spans="1:65" s="14" customFormat="1">
      <c r="B278" s="185"/>
      <c r="D278" s="177" t="s">
        <v>137</v>
      </c>
      <c r="E278" s="186" t="s">
        <v>1</v>
      </c>
      <c r="F278" s="187" t="s">
        <v>139</v>
      </c>
      <c r="H278" s="188">
        <v>18</v>
      </c>
      <c r="I278" s="189"/>
      <c r="L278" s="185"/>
      <c r="M278" s="190"/>
      <c r="N278" s="191"/>
      <c r="O278" s="191"/>
      <c r="P278" s="191"/>
      <c r="Q278" s="191"/>
      <c r="R278" s="191"/>
      <c r="S278" s="191"/>
      <c r="T278" s="192"/>
      <c r="AT278" s="186" t="s">
        <v>137</v>
      </c>
      <c r="AU278" s="186" t="s">
        <v>88</v>
      </c>
      <c r="AV278" s="14" t="s">
        <v>135</v>
      </c>
      <c r="AW278" s="14" t="s">
        <v>35</v>
      </c>
      <c r="AX278" s="14" t="s">
        <v>21</v>
      </c>
      <c r="AY278" s="186" t="s">
        <v>129</v>
      </c>
    </row>
    <row r="279" spans="1:65" s="2" customFormat="1" ht="16.5" customHeight="1">
      <c r="A279" s="32"/>
      <c r="B279" s="161"/>
      <c r="C279" s="162" t="s">
        <v>381</v>
      </c>
      <c r="D279" s="162" t="s">
        <v>131</v>
      </c>
      <c r="E279" s="163" t="s">
        <v>794</v>
      </c>
      <c r="F279" s="164" t="s">
        <v>795</v>
      </c>
      <c r="G279" s="165" t="s">
        <v>179</v>
      </c>
      <c r="H279" s="166">
        <v>24</v>
      </c>
      <c r="I279" s="167"/>
      <c r="J279" s="168">
        <f>ROUND(I279*H279,2)</f>
        <v>0</v>
      </c>
      <c r="K279" s="169"/>
      <c r="L279" s="33"/>
      <c r="M279" s="170" t="s">
        <v>1</v>
      </c>
      <c r="N279" s="171" t="s">
        <v>44</v>
      </c>
      <c r="O279" s="58"/>
      <c r="P279" s="172">
        <f>O279*H279</f>
        <v>0</v>
      </c>
      <c r="Q279" s="172">
        <v>1.6199999999999999E-3</v>
      </c>
      <c r="R279" s="172">
        <f>Q279*H279</f>
        <v>3.8879999999999998E-2</v>
      </c>
      <c r="S279" s="172">
        <v>0</v>
      </c>
      <c r="T279" s="173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4" t="s">
        <v>211</v>
      </c>
      <c r="AT279" s="174" t="s">
        <v>131</v>
      </c>
      <c r="AU279" s="174" t="s">
        <v>88</v>
      </c>
      <c r="AY279" s="17" t="s">
        <v>129</v>
      </c>
      <c r="BE279" s="175">
        <f>IF(N279="základní",J279,0)</f>
        <v>0</v>
      </c>
      <c r="BF279" s="175">
        <f>IF(N279="snížená",J279,0)</f>
        <v>0</v>
      </c>
      <c r="BG279" s="175">
        <f>IF(N279="zákl. přenesená",J279,0)</f>
        <v>0</v>
      </c>
      <c r="BH279" s="175">
        <f>IF(N279="sníž. přenesená",J279,0)</f>
        <v>0</v>
      </c>
      <c r="BI279" s="175">
        <f>IF(N279="nulová",J279,0)</f>
        <v>0</v>
      </c>
      <c r="BJ279" s="17" t="s">
        <v>21</v>
      </c>
      <c r="BK279" s="175">
        <f>ROUND(I279*H279,2)</f>
        <v>0</v>
      </c>
      <c r="BL279" s="17" t="s">
        <v>211</v>
      </c>
      <c r="BM279" s="174" t="s">
        <v>796</v>
      </c>
    </row>
    <row r="280" spans="1:65" s="13" customFormat="1">
      <c r="B280" s="176"/>
      <c r="D280" s="177" t="s">
        <v>137</v>
      </c>
      <c r="E280" s="178" t="s">
        <v>1</v>
      </c>
      <c r="F280" s="179" t="s">
        <v>772</v>
      </c>
      <c r="H280" s="180">
        <v>24</v>
      </c>
      <c r="I280" s="181"/>
      <c r="L280" s="176"/>
      <c r="M280" s="182"/>
      <c r="N280" s="183"/>
      <c r="O280" s="183"/>
      <c r="P280" s="183"/>
      <c r="Q280" s="183"/>
      <c r="R280" s="183"/>
      <c r="S280" s="183"/>
      <c r="T280" s="184"/>
      <c r="AT280" s="178" t="s">
        <v>137</v>
      </c>
      <c r="AU280" s="178" t="s">
        <v>88</v>
      </c>
      <c r="AV280" s="13" t="s">
        <v>88</v>
      </c>
      <c r="AW280" s="13" t="s">
        <v>35</v>
      </c>
      <c r="AX280" s="13" t="s">
        <v>79</v>
      </c>
      <c r="AY280" s="178" t="s">
        <v>129</v>
      </c>
    </row>
    <row r="281" spans="1:65" s="14" customFormat="1">
      <c r="B281" s="185"/>
      <c r="D281" s="177" t="s">
        <v>137</v>
      </c>
      <c r="E281" s="186" t="s">
        <v>1</v>
      </c>
      <c r="F281" s="187" t="s">
        <v>139</v>
      </c>
      <c r="H281" s="188">
        <v>24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6" t="s">
        <v>137</v>
      </c>
      <c r="AU281" s="186" t="s">
        <v>88</v>
      </c>
      <c r="AV281" s="14" t="s">
        <v>135</v>
      </c>
      <c r="AW281" s="14" t="s">
        <v>35</v>
      </c>
      <c r="AX281" s="14" t="s">
        <v>21</v>
      </c>
      <c r="AY281" s="186" t="s">
        <v>129</v>
      </c>
    </row>
    <row r="282" spans="1:65" s="2" customFormat="1" ht="16.5" customHeight="1">
      <c r="A282" s="32"/>
      <c r="B282" s="161"/>
      <c r="C282" s="162" t="s">
        <v>388</v>
      </c>
      <c r="D282" s="162" t="s">
        <v>131</v>
      </c>
      <c r="E282" s="163" t="s">
        <v>797</v>
      </c>
      <c r="F282" s="164" t="s">
        <v>798</v>
      </c>
      <c r="G282" s="165" t="s">
        <v>179</v>
      </c>
      <c r="H282" s="166">
        <v>54</v>
      </c>
      <c r="I282" s="167"/>
      <c r="J282" s="168">
        <f>ROUND(I282*H282,2)</f>
        <v>0</v>
      </c>
      <c r="K282" s="169"/>
      <c r="L282" s="33"/>
      <c r="M282" s="170" t="s">
        <v>1</v>
      </c>
      <c r="N282" s="171" t="s">
        <v>44</v>
      </c>
      <c r="O282" s="58"/>
      <c r="P282" s="172">
        <f>O282*H282</f>
        <v>0</v>
      </c>
      <c r="Q282" s="172">
        <v>1.92E-3</v>
      </c>
      <c r="R282" s="172">
        <f>Q282*H282</f>
        <v>0.10368000000000001</v>
      </c>
      <c r="S282" s="172">
        <v>0</v>
      </c>
      <c r="T282" s="173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4" t="s">
        <v>211</v>
      </c>
      <c r="AT282" s="174" t="s">
        <v>131</v>
      </c>
      <c r="AU282" s="174" t="s">
        <v>88</v>
      </c>
      <c r="AY282" s="17" t="s">
        <v>129</v>
      </c>
      <c r="BE282" s="175">
        <f>IF(N282="základní",J282,0)</f>
        <v>0</v>
      </c>
      <c r="BF282" s="175">
        <f>IF(N282="snížená",J282,0)</f>
        <v>0</v>
      </c>
      <c r="BG282" s="175">
        <f>IF(N282="zákl. přenesená",J282,0)</f>
        <v>0</v>
      </c>
      <c r="BH282" s="175">
        <f>IF(N282="sníž. přenesená",J282,0)</f>
        <v>0</v>
      </c>
      <c r="BI282" s="175">
        <f>IF(N282="nulová",J282,0)</f>
        <v>0</v>
      </c>
      <c r="BJ282" s="17" t="s">
        <v>21</v>
      </c>
      <c r="BK282" s="175">
        <f>ROUND(I282*H282,2)</f>
        <v>0</v>
      </c>
      <c r="BL282" s="17" t="s">
        <v>211</v>
      </c>
      <c r="BM282" s="174" t="s">
        <v>799</v>
      </c>
    </row>
    <row r="283" spans="1:65" s="13" customFormat="1">
      <c r="B283" s="176"/>
      <c r="D283" s="177" t="s">
        <v>137</v>
      </c>
      <c r="E283" s="178" t="s">
        <v>1</v>
      </c>
      <c r="F283" s="179" t="s">
        <v>777</v>
      </c>
      <c r="H283" s="180">
        <v>54</v>
      </c>
      <c r="I283" s="181"/>
      <c r="L283" s="176"/>
      <c r="M283" s="182"/>
      <c r="N283" s="183"/>
      <c r="O283" s="183"/>
      <c r="P283" s="183"/>
      <c r="Q283" s="183"/>
      <c r="R283" s="183"/>
      <c r="S283" s="183"/>
      <c r="T283" s="184"/>
      <c r="AT283" s="178" t="s">
        <v>137</v>
      </c>
      <c r="AU283" s="178" t="s">
        <v>88</v>
      </c>
      <c r="AV283" s="13" t="s">
        <v>88</v>
      </c>
      <c r="AW283" s="13" t="s">
        <v>35</v>
      </c>
      <c r="AX283" s="13" t="s">
        <v>79</v>
      </c>
      <c r="AY283" s="178" t="s">
        <v>129</v>
      </c>
    </row>
    <row r="284" spans="1:65" s="14" customFormat="1">
      <c r="B284" s="185"/>
      <c r="D284" s="177" t="s">
        <v>137</v>
      </c>
      <c r="E284" s="186" t="s">
        <v>1</v>
      </c>
      <c r="F284" s="187" t="s">
        <v>139</v>
      </c>
      <c r="H284" s="188">
        <v>54</v>
      </c>
      <c r="I284" s="189"/>
      <c r="L284" s="185"/>
      <c r="M284" s="190"/>
      <c r="N284" s="191"/>
      <c r="O284" s="191"/>
      <c r="P284" s="191"/>
      <c r="Q284" s="191"/>
      <c r="R284" s="191"/>
      <c r="S284" s="191"/>
      <c r="T284" s="192"/>
      <c r="AT284" s="186" t="s">
        <v>137</v>
      </c>
      <c r="AU284" s="186" t="s">
        <v>88</v>
      </c>
      <c r="AV284" s="14" t="s">
        <v>135</v>
      </c>
      <c r="AW284" s="14" t="s">
        <v>35</v>
      </c>
      <c r="AX284" s="14" t="s">
        <v>21</v>
      </c>
      <c r="AY284" s="186" t="s">
        <v>129</v>
      </c>
    </row>
    <row r="285" spans="1:65" s="2" customFormat="1" ht="16.5" customHeight="1">
      <c r="A285" s="32"/>
      <c r="B285" s="161"/>
      <c r="C285" s="162" t="s">
        <v>800</v>
      </c>
      <c r="D285" s="162" t="s">
        <v>131</v>
      </c>
      <c r="E285" s="163" t="s">
        <v>801</v>
      </c>
      <c r="F285" s="164" t="s">
        <v>802</v>
      </c>
      <c r="G285" s="165" t="s">
        <v>179</v>
      </c>
      <c r="H285" s="166">
        <v>25</v>
      </c>
      <c r="I285" s="167"/>
      <c r="J285" s="168">
        <f>ROUND(I285*H285,2)</f>
        <v>0</v>
      </c>
      <c r="K285" s="169"/>
      <c r="L285" s="33"/>
      <c r="M285" s="170" t="s">
        <v>1</v>
      </c>
      <c r="N285" s="171" t="s">
        <v>44</v>
      </c>
      <c r="O285" s="58"/>
      <c r="P285" s="172">
        <f>O285*H285</f>
        <v>0</v>
      </c>
      <c r="Q285" s="172">
        <v>2.4199999999999998E-3</v>
      </c>
      <c r="R285" s="172">
        <f>Q285*H285</f>
        <v>6.0499999999999998E-2</v>
      </c>
      <c r="S285" s="172">
        <v>0</v>
      </c>
      <c r="T285" s="173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4" t="s">
        <v>211</v>
      </c>
      <c r="AT285" s="174" t="s">
        <v>131</v>
      </c>
      <c r="AU285" s="174" t="s">
        <v>88</v>
      </c>
      <c r="AY285" s="17" t="s">
        <v>129</v>
      </c>
      <c r="BE285" s="175">
        <f>IF(N285="základní",J285,0)</f>
        <v>0</v>
      </c>
      <c r="BF285" s="175">
        <f>IF(N285="snížená",J285,0)</f>
        <v>0</v>
      </c>
      <c r="BG285" s="175">
        <f>IF(N285="zákl. přenesená",J285,0)</f>
        <v>0</v>
      </c>
      <c r="BH285" s="175">
        <f>IF(N285="sníž. přenesená",J285,0)</f>
        <v>0</v>
      </c>
      <c r="BI285" s="175">
        <f>IF(N285="nulová",J285,0)</f>
        <v>0</v>
      </c>
      <c r="BJ285" s="17" t="s">
        <v>21</v>
      </c>
      <c r="BK285" s="175">
        <f>ROUND(I285*H285,2)</f>
        <v>0</v>
      </c>
      <c r="BL285" s="17" t="s">
        <v>211</v>
      </c>
      <c r="BM285" s="174" t="s">
        <v>803</v>
      </c>
    </row>
    <row r="286" spans="1:65" s="13" customFormat="1">
      <c r="B286" s="176"/>
      <c r="D286" s="177" t="s">
        <v>137</v>
      </c>
      <c r="E286" s="178" t="s">
        <v>1</v>
      </c>
      <c r="F286" s="179" t="s">
        <v>804</v>
      </c>
      <c r="H286" s="180">
        <v>25</v>
      </c>
      <c r="I286" s="181"/>
      <c r="L286" s="176"/>
      <c r="M286" s="182"/>
      <c r="N286" s="183"/>
      <c r="O286" s="183"/>
      <c r="P286" s="183"/>
      <c r="Q286" s="183"/>
      <c r="R286" s="183"/>
      <c r="S286" s="183"/>
      <c r="T286" s="184"/>
      <c r="AT286" s="178" t="s">
        <v>137</v>
      </c>
      <c r="AU286" s="178" t="s">
        <v>88</v>
      </c>
      <c r="AV286" s="13" t="s">
        <v>88</v>
      </c>
      <c r="AW286" s="13" t="s">
        <v>35</v>
      </c>
      <c r="AX286" s="13" t="s">
        <v>79</v>
      </c>
      <c r="AY286" s="178" t="s">
        <v>129</v>
      </c>
    </row>
    <row r="287" spans="1:65" s="14" customFormat="1">
      <c r="B287" s="185"/>
      <c r="D287" s="177" t="s">
        <v>137</v>
      </c>
      <c r="E287" s="186" t="s">
        <v>1</v>
      </c>
      <c r="F287" s="187" t="s">
        <v>139</v>
      </c>
      <c r="H287" s="188">
        <v>25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6" t="s">
        <v>137</v>
      </c>
      <c r="AU287" s="186" t="s">
        <v>88</v>
      </c>
      <c r="AV287" s="14" t="s">
        <v>135</v>
      </c>
      <c r="AW287" s="14" t="s">
        <v>35</v>
      </c>
      <c r="AX287" s="14" t="s">
        <v>21</v>
      </c>
      <c r="AY287" s="186" t="s">
        <v>129</v>
      </c>
    </row>
    <row r="288" spans="1:65" s="2" customFormat="1" ht="16.5" customHeight="1">
      <c r="A288" s="32"/>
      <c r="B288" s="161"/>
      <c r="C288" s="162" t="s">
        <v>805</v>
      </c>
      <c r="D288" s="162" t="s">
        <v>131</v>
      </c>
      <c r="E288" s="163" t="s">
        <v>806</v>
      </c>
      <c r="F288" s="164" t="s">
        <v>807</v>
      </c>
      <c r="G288" s="165" t="s">
        <v>179</v>
      </c>
      <c r="H288" s="166">
        <v>15</v>
      </c>
      <c r="I288" s="167"/>
      <c r="J288" s="168">
        <f>ROUND(I288*H288,2)</f>
        <v>0</v>
      </c>
      <c r="K288" s="169"/>
      <c r="L288" s="33"/>
      <c r="M288" s="170" t="s">
        <v>1</v>
      </c>
      <c r="N288" s="171" t="s">
        <v>44</v>
      </c>
      <c r="O288" s="58"/>
      <c r="P288" s="172">
        <f>O288*H288</f>
        <v>0</v>
      </c>
      <c r="Q288" s="172">
        <v>2.6800000000000001E-3</v>
      </c>
      <c r="R288" s="172">
        <f>Q288*H288</f>
        <v>4.02E-2</v>
      </c>
      <c r="S288" s="172">
        <v>0</v>
      </c>
      <c r="T288" s="173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4" t="s">
        <v>211</v>
      </c>
      <c r="AT288" s="174" t="s">
        <v>131</v>
      </c>
      <c r="AU288" s="174" t="s">
        <v>88</v>
      </c>
      <c r="AY288" s="17" t="s">
        <v>129</v>
      </c>
      <c r="BE288" s="175">
        <f>IF(N288="základní",J288,0)</f>
        <v>0</v>
      </c>
      <c r="BF288" s="175">
        <f>IF(N288="snížená",J288,0)</f>
        <v>0</v>
      </c>
      <c r="BG288" s="175">
        <f>IF(N288="zákl. přenesená",J288,0)</f>
        <v>0</v>
      </c>
      <c r="BH288" s="175">
        <f>IF(N288="sníž. přenesená",J288,0)</f>
        <v>0</v>
      </c>
      <c r="BI288" s="175">
        <f>IF(N288="nulová",J288,0)</f>
        <v>0</v>
      </c>
      <c r="BJ288" s="17" t="s">
        <v>21</v>
      </c>
      <c r="BK288" s="175">
        <f>ROUND(I288*H288,2)</f>
        <v>0</v>
      </c>
      <c r="BL288" s="17" t="s">
        <v>211</v>
      </c>
      <c r="BM288" s="174" t="s">
        <v>808</v>
      </c>
    </row>
    <row r="289" spans="1:65" s="13" customFormat="1">
      <c r="B289" s="176"/>
      <c r="D289" s="177" t="s">
        <v>137</v>
      </c>
      <c r="E289" s="178" t="s">
        <v>1</v>
      </c>
      <c r="F289" s="179" t="s">
        <v>785</v>
      </c>
      <c r="H289" s="180">
        <v>15</v>
      </c>
      <c r="I289" s="181"/>
      <c r="L289" s="176"/>
      <c r="M289" s="182"/>
      <c r="N289" s="183"/>
      <c r="O289" s="183"/>
      <c r="P289" s="183"/>
      <c r="Q289" s="183"/>
      <c r="R289" s="183"/>
      <c r="S289" s="183"/>
      <c r="T289" s="184"/>
      <c r="AT289" s="178" t="s">
        <v>137</v>
      </c>
      <c r="AU289" s="178" t="s">
        <v>88</v>
      </c>
      <c r="AV289" s="13" t="s">
        <v>88</v>
      </c>
      <c r="AW289" s="13" t="s">
        <v>35</v>
      </c>
      <c r="AX289" s="13" t="s">
        <v>79</v>
      </c>
      <c r="AY289" s="178" t="s">
        <v>129</v>
      </c>
    </row>
    <row r="290" spans="1:65" s="14" customFormat="1">
      <c r="B290" s="185"/>
      <c r="D290" s="177" t="s">
        <v>137</v>
      </c>
      <c r="E290" s="186" t="s">
        <v>1</v>
      </c>
      <c r="F290" s="187" t="s">
        <v>139</v>
      </c>
      <c r="H290" s="188">
        <v>15</v>
      </c>
      <c r="I290" s="189"/>
      <c r="L290" s="185"/>
      <c r="M290" s="190"/>
      <c r="N290" s="191"/>
      <c r="O290" s="191"/>
      <c r="P290" s="191"/>
      <c r="Q290" s="191"/>
      <c r="R290" s="191"/>
      <c r="S290" s="191"/>
      <c r="T290" s="192"/>
      <c r="AT290" s="186" t="s">
        <v>137</v>
      </c>
      <c r="AU290" s="186" t="s">
        <v>88</v>
      </c>
      <c r="AV290" s="14" t="s">
        <v>135</v>
      </c>
      <c r="AW290" s="14" t="s">
        <v>35</v>
      </c>
      <c r="AX290" s="14" t="s">
        <v>21</v>
      </c>
      <c r="AY290" s="186" t="s">
        <v>129</v>
      </c>
    </row>
    <row r="291" spans="1:65" s="2" customFormat="1" ht="16.5" customHeight="1">
      <c r="A291" s="32"/>
      <c r="B291" s="161"/>
      <c r="C291" s="162" t="s">
        <v>809</v>
      </c>
      <c r="D291" s="162" t="s">
        <v>131</v>
      </c>
      <c r="E291" s="163" t="s">
        <v>810</v>
      </c>
      <c r="F291" s="164" t="s">
        <v>811</v>
      </c>
      <c r="G291" s="165" t="s">
        <v>179</v>
      </c>
      <c r="H291" s="166">
        <v>22</v>
      </c>
      <c r="I291" s="167"/>
      <c r="J291" s="168">
        <f>ROUND(I291*H291,2)</f>
        <v>0</v>
      </c>
      <c r="K291" s="169"/>
      <c r="L291" s="33"/>
      <c r="M291" s="170" t="s">
        <v>1</v>
      </c>
      <c r="N291" s="171" t="s">
        <v>44</v>
      </c>
      <c r="O291" s="58"/>
      <c r="P291" s="172">
        <f>O291*H291</f>
        <v>0</v>
      </c>
      <c r="Q291" s="172">
        <v>3.9399999999999999E-3</v>
      </c>
      <c r="R291" s="172">
        <f>Q291*H291</f>
        <v>8.6679999999999993E-2</v>
      </c>
      <c r="S291" s="172">
        <v>0</v>
      </c>
      <c r="T291" s="173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4" t="s">
        <v>211</v>
      </c>
      <c r="AT291" s="174" t="s">
        <v>131</v>
      </c>
      <c r="AU291" s="174" t="s">
        <v>88</v>
      </c>
      <c r="AY291" s="17" t="s">
        <v>129</v>
      </c>
      <c r="BE291" s="175">
        <f>IF(N291="základní",J291,0)</f>
        <v>0</v>
      </c>
      <c r="BF291" s="175">
        <f>IF(N291="snížená",J291,0)</f>
        <v>0</v>
      </c>
      <c r="BG291" s="175">
        <f>IF(N291="zákl. přenesená",J291,0)</f>
        <v>0</v>
      </c>
      <c r="BH291" s="175">
        <f>IF(N291="sníž. přenesená",J291,0)</f>
        <v>0</v>
      </c>
      <c r="BI291" s="175">
        <f>IF(N291="nulová",J291,0)</f>
        <v>0</v>
      </c>
      <c r="BJ291" s="17" t="s">
        <v>21</v>
      </c>
      <c r="BK291" s="175">
        <f>ROUND(I291*H291,2)</f>
        <v>0</v>
      </c>
      <c r="BL291" s="17" t="s">
        <v>211</v>
      </c>
      <c r="BM291" s="174" t="s">
        <v>812</v>
      </c>
    </row>
    <row r="292" spans="1:65" s="13" customFormat="1">
      <c r="B292" s="176"/>
      <c r="D292" s="177" t="s">
        <v>137</v>
      </c>
      <c r="E292" s="178" t="s">
        <v>1</v>
      </c>
      <c r="F292" s="179" t="s">
        <v>789</v>
      </c>
      <c r="H292" s="180">
        <v>22</v>
      </c>
      <c r="I292" s="181"/>
      <c r="L292" s="176"/>
      <c r="M292" s="182"/>
      <c r="N292" s="183"/>
      <c r="O292" s="183"/>
      <c r="P292" s="183"/>
      <c r="Q292" s="183"/>
      <c r="R292" s="183"/>
      <c r="S292" s="183"/>
      <c r="T292" s="184"/>
      <c r="AT292" s="178" t="s">
        <v>137</v>
      </c>
      <c r="AU292" s="178" t="s">
        <v>88</v>
      </c>
      <c r="AV292" s="13" t="s">
        <v>88</v>
      </c>
      <c r="AW292" s="13" t="s">
        <v>35</v>
      </c>
      <c r="AX292" s="13" t="s">
        <v>79</v>
      </c>
      <c r="AY292" s="178" t="s">
        <v>129</v>
      </c>
    </row>
    <row r="293" spans="1:65" s="14" customFormat="1">
      <c r="B293" s="185"/>
      <c r="D293" s="177" t="s">
        <v>137</v>
      </c>
      <c r="E293" s="186" t="s">
        <v>1</v>
      </c>
      <c r="F293" s="187" t="s">
        <v>139</v>
      </c>
      <c r="H293" s="188">
        <v>22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6" t="s">
        <v>137</v>
      </c>
      <c r="AU293" s="186" t="s">
        <v>88</v>
      </c>
      <c r="AV293" s="14" t="s">
        <v>135</v>
      </c>
      <c r="AW293" s="14" t="s">
        <v>35</v>
      </c>
      <c r="AX293" s="14" t="s">
        <v>21</v>
      </c>
      <c r="AY293" s="186" t="s">
        <v>129</v>
      </c>
    </row>
    <row r="294" spans="1:65" s="2" customFormat="1" ht="16.5" customHeight="1">
      <c r="A294" s="32"/>
      <c r="B294" s="161"/>
      <c r="C294" s="162" t="s">
        <v>813</v>
      </c>
      <c r="D294" s="162" t="s">
        <v>131</v>
      </c>
      <c r="E294" s="163" t="s">
        <v>814</v>
      </c>
      <c r="F294" s="164" t="s">
        <v>815</v>
      </c>
      <c r="G294" s="165" t="s">
        <v>179</v>
      </c>
      <c r="H294" s="166">
        <v>18</v>
      </c>
      <c r="I294" s="167"/>
      <c r="J294" s="168">
        <f>ROUND(I294*H294,2)</f>
        <v>0</v>
      </c>
      <c r="K294" s="169"/>
      <c r="L294" s="33"/>
      <c r="M294" s="170" t="s">
        <v>1</v>
      </c>
      <c r="N294" s="171" t="s">
        <v>44</v>
      </c>
      <c r="O294" s="58"/>
      <c r="P294" s="172">
        <f>O294*H294</f>
        <v>0</v>
      </c>
      <c r="Q294" s="172">
        <v>4.3400000000000001E-3</v>
      </c>
      <c r="R294" s="172">
        <f>Q294*H294</f>
        <v>7.8119999999999995E-2</v>
      </c>
      <c r="S294" s="172">
        <v>0</v>
      </c>
      <c r="T294" s="173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4" t="s">
        <v>211</v>
      </c>
      <c r="AT294" s="174" t="s">
        <v>131</v>
      </c>
      <c r="AU294" s="174" t="s">
        <v>88</v>
      </c>
      <c r="AY294" s="17" t="s">
        <v>129</v>
      </c>
      <c r="BE294" s="175">
        <f>IF(N294="základní",J294,0)</f>
        <v>0</v>
      </c>
      <c r="BF294" s="175">
        <f>IF(N294="snížená",J294,0)</f>
        <v>0</v>
      </c>
      <c r="BG294" s="175">
        <f>IF(N294="zákl. přenesená",J294,0)</f>
        <v>0</v>
      </c>
      <c r="BH294" s="175">
        <f>IF(N294="sníž. přenesená",J294,0)</f>
        <v>0</v>
      </c>
      <c r="BI294" s="175">
        <f>IF(N294="nulová",J294,0)</f>
        <v>0</v>
      </c>
      <c r="BJ294" s="17" t="s">
        <v>21</v>
      </c>
      <c r="BK294" s="175">
        <f>ROUND(I294*H294,2)</f>
        <v>0</v>
      </c>
      <c r="BL294" s="17" t="s">
        <v>211</v>
      </c>
      <c r="BM294" s="174" t="s">
        <v>816</v>
      </c>
    </row>
    <row r="295" spans="1:65" s="13" customFormat="1">
      <c r="B295" s="176"/>
      <c r="D295" s="177" t="s">
        <v>137</v>
      </c>
      <c r="E295" s="178" t="s">
        <v>1</v>
      </c>
      <c r="F295" s="179" t="s">
        <v>793</v>
      </c>
      <c r="H295" s="180">
        <v>18</v>
      </c>
      <c r="I295" s="181"/>
      <c r="L295" s="176"/>
      <c r="M295" s="182"/>
      <c r="N295" s="183"/>
      <c r="O295" s="183"/>
      <c r="P295" s="183"/>
      <c r="Q295" s="183"/>
      <c r="R295" s="183"/>
      <c r="S295" s="183"/>
      <c r="T295" s="184"/>
      <c r="AT295" s="178" t="s">
        <v>137</v>
      </c>
      <c r="AU295" s="178" t="s">
        <v>88</v>
      </c>
      <c r="AV295" s="13" t="s">
        <v>88</v>
      </c>
      <c r="AW295" s="13" t="s">
        <v>35</v>
      </c>
      <c r="AX295" s="13" t="s">
        <v>79</v>
      </c>
      <c r="AY295" s="178" t="s">
        <v>129</v>
      </c>
    </row>
    <row r="296" spans="1:65" s="14" customFormat="1">
      <c r="B296" s="185"/>
      <c r="D296" s="177" t="s">
        <v>137</v>
      </c>
      <c r="E296" s="186" t="s">
        <v>1</v>
      </c>
      <c r="F296" s="187" t="s">
        <v>139</v>
      </c>
      <c r="H296" s="188">
        <v>18</v>
      </c>
      <c r="I296" s="189"/>
      <c r="L296" s="185"/>
      <c r="M296" s="190"/>
      <c r="N296" s="191"/>
      <c r="O296" s="191"/>
      <c r="P296" s="191"/>
      <c r="Q296" s="191"/>
      <c r="R296" s="191"/>
      <c r="S296" s="191"/>
      <c r="T296" s="192"/>
      <c r="AT296" s="186" t="s">
        <v>137</v>
      </c>
      <c r="AU296" s="186" t="s">
        <v>88</v>
      </c>
      <c r="AV296" s="14" t="s">
        <v>135</v>
      </c>
      <c r="AW296" s="14" t="s">
        <v>35</v>
      </c>
      <c r="AX296" s="14" t="s">
        <v>21</v>
      </c>
      <c r="AY296" s="186" t="s">
        <v>129</v>
      </c>
    </row>
    <row r="297" spans="1:65" s="2" customFormat="1" ht="16.5" customHeight="1">
      <c r="A297" s="32"/>
      <c r="B297" s="161"/>
      <c r="C297" s="193" t="s">
        <v>817</v>
      </c>
      <c r="D297" s="193" t="s">
        <v>171</v>
      </c>
      <c r="E297" s="194" t="s">
        <v>818</v>
      </c>
      <c r="F297" s="195" t="s">
        <v>819</v>
      </c>
      <c r="G297" s="196" t="s">
        <v>216</v>
      </c>
      <c r="H297" s="197">
        <v>129.5</v>
      </c>
      <c r="I297" s="198"/>
      <c r="J297" s="199">
        <f>ROUND(I297*H297,2)</f>
        <v>0</v>
      </c>
      <c r="K297" s="200"/>
      <c r="L297" s="201"/>
      <c r="M297" s="202" t="s">
        <v>1</v>
      </c>
      <c r="N297" s="203" t="s">
        <v>44</v>
      </c>
      <c r="O297" s="58"/>
      <c r="P297" s="172">
        <f>O297*H297</f>
        <v>0</v>
      </c>
      <c r="Q297" s="172">
        <v>0</v>
      </c>
      <c r="R297" s="172">
        <f>Q297*H297</f>
        <v>0</v>
      </c>
      <c r="S297" s="172">
        <v>0</v>
      </c>
      <c r="T297" s="173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4" t="s">
        <v>295</v>
      </c>
      <c r="AT297" s="174" t="s">
        <v>171</v>
      </c>
      <c r="AU297" s="174" t="s">
        <v>88</v>
      </c>
      <c r="AY297" s="17" t="s">
        <v>129</v>
      </c>
      <c r="BE297" s="175">
        <f>IF(N297="základní",J297,0)</f>
        <v>0</v>
      </c>
      <c r="BF297" s="175">
        <f>IF(N297="snížená",J297,0)</f>
        <v>0</v>
      </c>
      <c r="BG297" s="175">
        <f>IF(N297="zákl. přenesená",J297,0)</f>
        <v>0</v>
      </c>
      <c r="BH297" s="175">
        <f>IF(N297="sníž. přenesená",J297,0)</f>
        <v>0</v>
      </c>
      <c r="BI297" s="175">
        <f>IF(N297="nulová",J297,0)</f>
        <v>0</v>
      </c>
      <c r="BJ297" s="17" t="s">
        <v>21</v>
      </c>
      <c r="BK297" s="175">
        <f>ROUND(I297*H297,2)</f>
        <v>0</v>
      </c>
      <c r="BL297" s="17" t="s">
        <v>211</v>
      </c>
      <c r="BM297" s="174" t="s">
        <v>820</v>
      </c>
    </row>
    <row r="298" spans="1:65" s="13" customFormat="1" ht="20">
      <c r="B298" s="176"/>
      <c r="D298" s="177" t="s">
        <v>137</v>
      </c>
      <c r="E298" s="178" t="s">
        <v>1</v>
      </c>
      <c r="F298" s="179" t="s">
        <v>821</v>
      </c>
      <c r="H298" s="180">
        <v>129.5</v>
      </c>
      <c r="I298" s="181"/>
      <c r="L298" s="176"/>
      <c r="M298" s="182"/>
      <c r="N298" s="183"/>
      <c r="O298" s="183"/>
      <c r="P298" s="183"/>
      <c r="Q298" s="183"/>
      <c r="R298" s="183"/>
      <c r="S298" s="183"/>
      <c r="T298" s="184"/>
      <c r="AT298" s="178" t="s">
        <v>137</v>
      </c>
      <c r="AU298" s="178" t="s">
        <v>88</v>
      </c>
      <c r="AV298" s="13" t="s">
        <v>88</v>
      </c>
      <c r="AW298" s="13" t="s">
        <v>35</v>
      </c>
      <c r="AX298" s="13" t="s">
        <v>79</v>
      </c>
      <c r="AY298" s="178" t="s">
        <v>129</v>
      </c>
    </row>
    <row r="299" spans="1:65" s="14" customFormat="1">
      <c r="B299" s="185"/>
      <c r="D299" s="177" t="s">
        <v>137</v>
      </c>
      <c r="E299" s="186" t="s">
        <v>1</v>
      </c>
      <c r="F299" s="187" t="s">
        <v>139</v>
      </c>
      <c r="H299" s="188">
        <v>129.5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137</v>
      </c>
      <c r="AU299" s="186" t="s">
        <v>88</v>
      </c>
      <c r="AV299" s="14" t="s">
        <v>135</v>
      </c>
      <c r="AW299" s="14" t="s">
        <v>35</v>
      </c>
      <c r="AX299" s="14" t="s">
        <v>21</v>
      </c>
      <c r="AY299" s="186" t="s">
        <v>129</v>
      </c>
    </row>
    <row r="300" spans="1:65" s="2" customFormat="1" ht="21.75" customHeight="1">
      <c r="A300" s="32"/>
      <c r="B300" s="161"/>
      <c r="C300" s="162" t="s">
        <v>822</v>
      </c>
      <c r="D300" s="162" t="s">
        <v>131</v>
      </c>
      <c r="E300" s="163" t="s">
        <v>823</v>
      </c>
      <c r="F300" s="164" t="s">
        <v>824</v>
      </c>
      <c r="G300" s="165" t="s">
        <v>179</v>
      </c>
      <c r="H300" s="166">
        <v>74</v>
      </c>
      <c r="I300" s="167"/>
      <c r="J300" s="168">
        <f>ROUND(I300*H300,2)</f>
        <v>0</v>
      </c>
      <c r="K300" s="169"/>
      <c r="L300" s="33"/>
      <c r="M300" s="170" t="s">
        <v>1</v>
      </c>
      <c r="N300" s="171" t="s">
        <v>44</v>
      </c>
      <c r="O300" s="58"/>
      <c r="P300" s="172">
        <f>O300*H300</f>
        <v>0</v>
      </c>
      <c r="Q300" s="172">
        <v>5.0000000000000002E-5</v>
      </c>
      <c r="R300" s="172">
        <f>Q300*H300</f>
        <v>3.7000000000000002E-3</v>
      </c>
      <c r="S300" s="172">
        <v>0</v>
      </c>
      <c r="T300" s="173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74" t="s">
        <v>211</v>
      </c>
      <c r="AT300" s="174" t="s">
        <v>131</v>
      </c>
      <c r="AU300" s="174" t="s">
        <v>88</v>
      </c>
      <c r="AY300" s="17" t="s">
        <v>129</v>
      </c>
      <c r="BE300" s="175">
        <f>IF(N300="základní",J300,0)</f>
        <v>0</v>
      </c>
      <c r="BF300" s="175">
        <f>IF(N300="snížená",J300,0)</f>
        <v>0</v>
      </c>
      <c r="BG300" s="175">
        <f>IF(N300="zákl. přenesená",J300,0)</f>
        <v>0</v>
      </c>
      <c r="BH300" s="175">
        <f>IF(N300="sníž. přenesená",J300,0)</f>
        <v>0</v>
      </c>
      <c r="BI300" s="175">
        <f>IF(N300="nulová",J300,0)</f>
        <v>0</v>
      </c>
      <c r="BJ300" s="17" t="s">
        <v>21</v>
      </c>
      <c r="BK300" s="175">
        <f>ROUND(I300*H300,2)</f>
        <v>0</v>
      </c>
      <c r="BL300" s="17" t="s">
        <v>211</v>
      </c>
      <c r="BM300" s="174" t="s">
        <v>825</v>
      </c>
    </row>
    <row r="301" spans="1:65" s="13" customFormat="1">
      <c r="B301" s="176"/>
      <c r="D301" s="177" t="s">
        <v>137</v>
      </c>
      <c r="E301" s="178" t="s">
        <v>1</v>
      </c>
      <c r="F301" s="179" t="s">
        <v>771</v>
      </c>
      <c r="H301" s="180">
        <v>63</v>
      </c>
      <c r="I301" s="181"/>
      <c r="L301" s="176"/>
      <c r="M301" s="182"/>
      <c r="N301" s="183"/>
      <c r="O301" s="183"/>
      <c r="P301" s="183"/>
      <c r="Q301" s="183"/>
      <c r="R301" s="183"/>
      <c r="S301" s="183"/>
      <c r="T301" s="184"/>
      <c r="AT301" s="178" t="s">
        <v>137</v>
      </c>
      <c r="AU301" s="178" t="s">
        <v>88</v>
      </c>
      <c r="AV301" s="13" t="s">
        <v>88</v>
      </c>
      <c r="AW301" s="13" t="s">
        <v>35</v>
      </c>
      <c r="AX301" s="13" t="s">
        <v>79</v>
      </c>
      <c r="AY301" s="178" t="s">
        <v>129</v>
      </c>
    </row>
    <row r="302" spans="1:65" s="13" customFormat="1">
      <c r="B302" s="176"/>
      <c r="D302" s="177" t="s">
        <v>137</v>
      </c>
      <c r="E302" s="178" t="s">
        <v>1</v>
      </c>
      <c r="F302" s="179" t="s">
        <v>826</v>
      </c>
      <c r="H302" s="180">
        <v>11</v>
      </c>
      <c r="I302" s="181"/>
      <c r="L302" s="176"/>
      <c r="M302" s="182"/>
      <c r="N302" s="183"/>
      <c r="O302" s="183"/>
      <c r="P302" s="183"/>
      <c r="Q302" s="183"/>
      <c r="R302" s="183"/>
      <c r="S302" s="183"/>
      <c r="T302" s="184"/>
      <c r="AT302" s="178" t="s">
        <v>137</v>
      </c>
      <c r="AU302" s="178" t="s">
        <v>88</v>
      </c>
      <c r="AV302" s="13" t="s">
        <v>88</v>
      </c>
      <c r="AW302" s="13" t="s">
        <v>35</v>
      </c>
      <c r="AX302" s="13" t="s">
        <v>79</v>
      </c>
      <c r="AY302" s="178" t="s">
        <v>129</v>
      </c>
    </row>
    <row r="303" spans="1:65" s="14" customFormat="1">
      <c r="B303" s="185"/>
      <c r="D303" s="177" t="s">
        <v>137</v>
      </c>
      <c r="E303" s="186" t="s">
        <v>1</v>
      </c>
      <c r="F303" s="187" t="s">
        <v>139</v>
      </c>
      <c r="H303" s="188">
        <v>74</v>
      </c>
      <c r="I303" s="189"/>
      <c r="L303" s="185"/>
      <c r="M303" s="190"/>
      <c r="N303" s="191"/>
      <c r="O303" s="191"/>
      <c r="P303" s="191"/>
      <c r="Q303" s="191"/>
      <c r="R303" s="191"/>
      <c r="S303" s="191"/>
      <c r="T303" s="192"/>
      <c r="AT303" s="186" t="s">
        <v>137</v>
      </c>
      <c r="AU303" s="186" t="s">
        <v>88</v>
      </c>
      <c r="AV303" s="14" t="s">
        <v>135</v>
      </c>
      <c r="AW303" s="14" t="s">
        <v>35</v>
      </c>
      <c r="AX303" s="14" t="s">
        <v>21</v>
      </c>
      <c r="AY303" s="186" t="s">
        <v>129</v>
      </c>
    </row>
    <row r="304" spans="1:65" s="2" customFormat="1" ht="21.75" customHeight="1">
      <c r="A304" s="32"/>
      <c r="B304" s="161"/>
      <c r="C304" s="162" t="s">
        <v>827</v>
      </c>
      <c r="D304" s="162" t="s">
        <v>131</v>
      </c>
      <c r="E304" s="163" t="s">
        <v>828</v>
      </c>
      <c r="F304" s="164" t="s">
        <v>829</v>
      </c>
      <c r="G304" s="165" t="s">
        <v>179</v>
      </c>
      <c r="H304" s="166">
        <v>165</v>
      </c>
      <c r="I304" s="167"/>
      <c r="J304" s="168">
        <f>ROUND(I304*H304,2)</f>
        <v>0</v>
      </c>
      <c r="K304" s="169"/>
      <c r="L304" s="33"/>
      <c r="M304" s="170" t="s">
        <v>1</v>
      </c>
      <c r="N304" s="171" t="s">
        <v>44</v>
      </c>
      <c r="O304" s="58"/>
      <c r="P304" s="172">
        <f>O304*H304</f>
        <v>0</v>
      </c>
      <c r="Q304" s="172">
        <v>6.9999999999999994E-5</v>
      </c>
      <c r="R304" s="172">
        <f>Q304*H304</f>
        <v>1.155E-2</v>
      </c>
      <c r="S304" s="172">
        <v>0</v>
      </c>
      <c r="T304" s="173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4" t="s">
        <v>211</v>
      </c>
      <c r="AT304" s="174" t="s">
        <v>131</v>
      </c>
      <c r="AU304" s="174" t="s">
        <v>88</v>
      </c>
      <c r="AY304" s="17" t="s">
        <v>129</v>
      </c>
      <c r="BE304" s="175">
        <f>IF(N304="základní",J304,0)</f>
        <v>0</v>
      </c>
      <c r="BF304" s="175">
        <f>IF(N304="snížená",J304,0)</f>
        <v>0</v>
      </c>
      <c r="BG304" s="175">
        <f>IF(N304="zákl. přenesená",J304,0)</f>
        <v>0</v>
      </c>
      <c r="BH304" s="175">
        <f>IF(N304="sníž. přenesená",J304,0)</f>
        <v>0</v>
      </c>
      <c r="BI304" s="175">
        <f>IF(N304="nulová",J304,0)</f>
        <v>0</v>
      </c>
      <c r="BJ304" s="17" t="s">
        <v>21</v>
      </c>
      <c r="BK304" s="175">
        <f>ROUND(I304*H304,2)</f>
        <v>0</v>
      </c>
      <c r="BL304" s="17" t="s">
        <v>211</v>
      </c>
      <c r="BM304" s="174" t="s">
        <v>830</v>
      </c>
    </row>
    <row r="305" spans="1:65" s="13" customFormat="1">
      <c r="B305" s="176"/>
      <c r="D305" s="177" t="s">
        <v>137</v>
      </c>
      <c r="E305" s="178" t="s">
        <v>1</v>
      </c>
      <c r="F305" s="179" t="s">
        <v>831</v>
      </c>
      <c r="H305" s="180">
        <v>34</v>
      </c>
      <c r="I305" s="181"/>
      <c r="L305" s="176"/>
      <c r="M305" s="182"/>
      <c r="N305" s="183"/>
      <c r="O305" s="183"/>
      <c r="P305" s="183"/>
      <c r="Q305" s="183"/>
      <c r="R305" s="183"/>
      <c r="S305" s="183"/>
      <c r="T305" s="184"/>
      <c r="AT305" s="178" t="s">
        <v>137</v>
      </c>
      <c r="AU305" s="178" t="s">
        <v>88</v>
      </c>
      <c r="AV305" s="13" t="s">
        <v>88</v>
      </c>
      <c r="AW305" s="13" t="s">
        <v>35</v>
      </c>
      <c r="AX305" s="13" t="s">
        <v>79</v>
      </c>
      <c r="AY305" s="178" t="s">
        <v>129</v>
      </c>
    </row>
    <row r="306" spans="1:65" s="13" customFormat="1">
      <c r="B306" s="176"/>
      <c r="D306" s="177" t="s">
        <v>137</v>
      </c>
      <c r="E306" s="178" t="s">
        <v>1</v>
      </c>
      <c r="F306" s="179" t="s">
        <v>832</v>
      </c>
      <c r="H306" s="180">
        <v>20</v>
      </c>
      <c r="I306" s="181"/>
      <c r="L306" s="176"/>
      <c r="M306" s="182"/>
      <c r="N306" s="183"/>
      <c r="O306" s="183"/>
      <c r="P306" s="183"/>
      <c r="Q306" s="183"/>
      <c r="R306" s="183"/>
      <c r="S306" s="183"/>
      <c r="T306" s="184"/>
      <c r="AT306" s="178" t="s">
        <v>137</v>
      </c>
      <c r="AU306" s="178" t="s">
        <v>88</v>
      </c>
      <c r="AV306" s="13" t="s">
        <v>88</v>
      </c>
      <c r="AW306" s="13" t="s">
        <v>35</v>
      </c>
      <c r="AX306" s="13" t="s">
        <v>79</v>
      </c>
      <c r="AY306" s="178" t="s">
        <v>129</v>
      </c>
    </row>
    <row r="307" spans="1:65" s="13" customFormat="1">
      <c r="B307" s="176"/>
      <c r="D307" s="177" t="s">
        <v>137</v>
      </c>
      <c r="E307" s="178" t="s">
        <v>1</v>
      </c>
      <c r="F307" s="179" t="s">
        <v>833</v>
      </c>
      <c r="H307" s="180">
        <v>111</v>
      </c>
      <c r="I307" s="181"/>
      <c r="L307" s="176"/>
      <c r="M307" s="182"/>
      <c r="N307" s="183"/>
      <c r="O307" s="183"/>
      <c r="P307" s="183"/>
      <c r="Q307" s="183"/>
      <c r="R307" s="183"/>
      <c r="S307" s="183"/>
      <c r="T307" s="184"/>
      <c r="AT307" s="178" t="s">
        <v>137</v>
      </c>
      <c r="AU307" s="178" t="s">
        <v>88</v>
      </c>
      <c r="AV307" s="13" t="s">
        <v>88</v>
      </c>
      <c r="AW307" s="13" t="s">
        <v>35</v>
      </c>
      <c r="AX307" s="13" t="s">
        <v>79</v>
      </c>
      <c r="AY307" s="178" t="s">
        <v>129</v>
      </c>
    </row>
    <row r="308" spans="1:65" s="14" customFormat="1">
      <c r="B308" s="185"/>
      <c r="D308" s="177" t="s">
        <v>137</v>
      </c>
      <c r="E308" s="186" t="s">
        <v>1</v>
      </c>
      <c r="F308" s="187" t="s">
        <v>139</v>
      </c>
      <c r="H308" s="188">
        <v>165</v>
      </c>
      <c r="I308" s="189"/>
      <c r="L308" s="185"/>
      <c r="M308" s="190"/>
      <c r="N308" s="191"/>
      <c r="O308" s="191"/>
      <c r="P308" s="191"/>
      <c r="Q308" s="191"/>
      <c r="R308" s="191"/>
      <c r="S308" s="191"/>
      <c r="T308" s="192"/>
      <c r="AT308" s="186" t="s">
        <v>137</v>
      </c>
      <c r="AU308" s="186" t="s">
        <v>88</v>
      </c>
      <c r="AV308" s="14" t="s">
        <v>135</v>
      </c>
      <c r="AW308" s="14" t="s">
        <v>35</v>
      </c>
      <c r="AX308" s="14" t="s">
        <v>21</v>
      </c>
      <c r="AY308" s="186" t="s">
        <v>129</v>
      </c>
    </row>
    <row r="309" spans="1:65" s="2" customFormat="1" ht="33" customHeight="1">
      <c r="A309" s="32"/>
      <c r="B309" s="161"/>
      <c r="C309" s="162" t="s">
        <v>834</v>
      </c>
      <c r="D309" s="162" t="s">
        <v>131</v>
      </c>
      <c r="E309" s="163" t="s">
        <v>835</v>
      </c>
      <c r="F309" s="164" t="s">
        <v>836</v>
      </c>
      <c r="G309" s="165" t="s">
        <v>179</v>
      </c>
      <c r="H309" s="166">
        <v>42</v>
      </c>
      <c r="I309" s="167"/>
      <c r="J309" s="168">
        <f>ROUND(I309*H309,2)</f>
        <v>0</v>
      </c>
      <c r="K309" s="169"/>
      <c r="L309" s="33"/>
      <c r="M309" s="170" t="s">
        <v>1</v>
      </c>
      <c r="N309" s="171" t="s">
        <v>44</v>
      </c>
      <c r="O309" s="58"/>
      <c r="P309" s="172">
        <f>O309*H309</f>
        <v>0</v>
      </c>
      <c r="Q309" s="172">
        <v>8.0000000000000007E-5</v>
      </c>
      <c r="R309" s="172">
        <f>Q309*H309</f>
        <v>3.3600000000000001E-3</v>
      </c>
      <c r="S309" s="172">
        <v>0</v>
      </c>
      <c r="T309" s="173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4" t="s">
        <v>211</v>
      </c>
      <c r="AT309" s="174" t="s">
        <v>131</v>
      </c>
      <c r="AU309" s="174" t="s">
        <v>88</v>
      </c>
      <c r="AY309" s="17" t="s">
        <v>129</v>
      </c>
      <c r="BE309" s="175">
        <f>IF(N309="základní",J309,0)</f>
        <v>0</v>
      </c>
      <c r="BF309" s="175">
        <f>IF(N309="snížená",J309,0)</f>
        <v>0</v>
      </c>
      <c r="BG309" s="175">
        <f>IF(N309="zákl. přenesená",J309,0)</f>
        <v>0</v>
      </c>
      <c r="BH309" s="175">
        <f>IF(N309="sníž. přenesená",J309,0)</f>
        <v>0</v>
      </c>
      <c r="BI309" s="175">
        <f>IF(N309="nulová",J309,0)</f>
        <v>0</v>
      </c>
      <c r="BJ309" s="17" t="s">
        <v>21</v>
      </c>
      <c r="BK309" s="175">
        <f>ROUND(I309*H309,2)</f>
        <v>0</v>
      </c>
      <c r="BL309" s="17" t="s">
        <v>211</v>
      </c>
      <c r="BM309" s="174" t="s">
        <v>837</v>
      </c>
    </row>
    <row r="310" spans="1:65" s="13" customFormat="1">
      <c r="B310" s="176"/>
      <c r="D310" s="177" t="s">
        <v>137</v>
      </c>
      <c r="E310" s="178" t="s">
        <v>1</v>
      </c>
      <c r="F310" s="179" t="s">
        <v>838</v>
      </c>
      <c r="H310" s="180">
        <v>40</v>
      </c>
      <c r="I310" s="181"/>
      <c r="L310" s="176"/>
      <c r="M310" s="182"/>
      <c r="N310" s="183"/>
      <c r="O310" s="183"/>
      <c r="P310" s="183"/>
      <c r="Q310" s="183"/>
      <c r="R310" s="183"/>
      <c r="S310" s="183"/>
      <c r="T310" s="184"/>
      <c r="AT310" s="178" t="s">
        <v>137</v>
      </c>
      <c r="AU310" s="178" t="s">
        <v>88</v>
      </c>
      <c r="AV310" s="13" t="s">
        <v>88</v>
      </c>
      <c r="AW310" s="13" t="s">
        <v>35</v>
      </c>
      <c r="AX310" s="13" t="s">
        <v>79</v>
      </c>
      <c r="AY310" s="178" t="s">
        <v>129</v>
      </c>
    </row>
    <row r="311" spans="1:65" s="13" customFormat="1">
      <c r="B311" s="176"/>
      <c r="D311" s="177" t="s">
        <v>137</v>
      </c>
      <c r="E311" s="178" t="s">
        <v>1</v>
      </c>
      <c r="F311" s="179" t="s">
        <v>767</v>
      </c>
      <c r="H311" s="180">
        <v>2</v>
      </c>
      <c r="I311" s="181"/>
      <c r="L311" s="176"/>
      <c r="M311" s="182"/>
      <c r="N311" s="183"/>
      <c r="O311" s="183"/>
      <c r="P311" s="183"/>
      <c r="Q311" s="183"/>
      <c r="R311" s="183"/>
      <c r="S311" s="183"/>
      <c r="T311" s="184"/>
      <c r="AT311" s="178" t="s">
        <v>137</v>
      </c>
      <c r="AU311" s="178" t="s">
        <v>88</v>
      </c>
      <c r="AV311" s="13" t="s">
        <v>88</v>
      </c>
      <c r="AW311" s="13" t="s">
        <v>35</v>
      </c>
      <c r="AX311" s="13" t="s">
        <v>79</v>
      </c>
      <c r="AY311" s="178" t="s">
        <v>129</v>
      </c>
    </row>
    <row r="312" spans="1:65" s="14" customFormat="1">
      <c r="B312" s="185"/>
      <c r="D312" s="177" t="s">
        <v>137</v>
      </c>
      <c r="E312" s="186" t="s">
        <v>1</v>
      </c>
      <c r="F312" s="187" t="s">
        <v>139</v>
      </c>
      <c r="H312" s="188">
        <v>42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137</v>
      </c>
      <c r="AU312" s="186" t="s">
        <v>88</v>
      </c>
      <c r="AV312" s="14" t="s">
        <v>135</v>
      </c>
      <c r="AW312" s="14" t="s">
        <v>35</v>
      </c>
      <c r="AX312" s="14" t="s">
        <v>21</v>
      </c>
      <c r="AY312" s="186" t="s">
        <v>129</v>
      </c>
    </row>
    <row r="313" spans="1:65" s="2" customFormat="1" ht="33" customHeight="1">
      <c r="A313" s="32"/>
      <c r="B313" s="161"/>
      <c r="C313" s="162" t="s">
        <v>839</v>
      </c>
      <c r="D313" s="162" t="s">
        <v>131</v>
      </c>
      <c r="E313" s="163" t="s">
        <v>840</v>
      </c>
      <c r="F313" s="164" t="s">
        <v>841</v>
      </c>
      <c r="G313" s="165" t="s">
        <v>179</v>
      </c>
      <c r="H313" s="166">
        <v>13</v>
      </c>
      <c r="I313" s="167"/>
      <c r="J313" s="168">
        <f>ROUND(I313*H313,2)</f>
        <v>0</v>
      </c>
      <c r="K313" s="169"/>
      <c r="L313" s="33"/>
      <c r="M313" s="170" t="s">
        <v>1</v>
      </c>
      <c r="N313" s="171" t="s">
        <v>44</v>
      </c>
      <c r="O313" s="58"/>
      <c r="P313" s="172">
        <f>O313*H313</f>
        <v>0</v>
      </c>
      <c r="Q313" s="172">
        <v>1.2E-4</v>
      </c>
      <c r="R313" s="172">
        <f>Q313*H313</f>
        <v>1.56E-3</v>
      </c>
      <c r="S313" s="172">
        <v>0</v>
      </c>
      <c r="T313" s="173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74" t="s">
        <v>211</v>
      </c>
      <c r="AT313" s="174" t="s">
        <v>131</v>
      </c>
      <c r="AU313" s="174" t="s">
        <v>88</v>
      </c>
      <c r="AY313" s="17" t="s">
        <v>129</v>
      </c>
      <c r="BE313" s="175">
        <f>IF(N313="základní",J313,0)</f>
        <v>0</v>
      </c>
      <c r="BF313" s="175">
        <f>IF(N313="snížená",J313,0)</f>
        <v>0</v>
      </c>
      <c r="BG313" s="175">
        <f>IF(N313="zákl. přenesená",J313,0)</f>
        <v>0</v>
      </c>
      <c r="BH313" s="175">
        <f>IF(N313="sníž. přenesená",J313,0)</f>
        <v>0</v>
      </c>
      <c r="BI313" s="175">
        <f>IF(N313="nulová",J313,0)</f>
        <v>0</v>
      </c>
      <c r="BJ313" s="17" t="s">
        <v>21</v>
      </c>
      <c r="BK313" s="175">
        <f>ROUND(I313*H313,2)</f>
        <v>0</v>
      </c>
      <c r="BL313" s="17" t="s">
        <v>211</v>
      </c>
      <c r="BM313" s="174" t="s">
        <v>842</v>
      </c>
    </row>
    <row r="314" spans="1:65" s="13" customFormat="1">
      <c r="B314" s="176"/>
      <c r="D314" s="177" t="s">
        <v>137</v>
      </c>
      <c r="E314" s="178" t="s">
        <v>1</v>
      </c>
      <c r="F314" s="179" t="s">
        <v>843</v>
      </c>
      <c r="H314" s="180">
        <v>13</v>
      </c>
      <c r="I314" s="181"/>
      <c r="L314" s="176"/>
      <c r="M314" s="182"/>
      <c r="N314" s="183"/>
      <c r="O314" s="183"/>
      <c r="P314" s="183"/>
      <c r="Q314" s="183"/>
      <c r="R314" s="183"/>
      <c r="S314" s="183"/>
      <c r="T314" s="184"/>
      <c r="AT314" s="178" t="s">
        <v>137</v>
      </c>
      <c r="AU314" s="178" t="s">
        <v>88</v>
      </c>
      <c r="AV314" s="13" t="s">
        <v>88</v>
      </c>
      <c r="AW314" s="13" t="s">
        <v>35</v>
      </c>
      <c r="AX314" s="13" t="s">
        <v>79</v>
      </c>
      <c r="AY314" s="178" t="s">
        <v>129</v>
      </c>
    </row>
    <row r="315" spans="1:65" s="14" customFormat="1">
      <c r="B315" s="185"/>
      <c r="D315" s="177" t="s">
        <v>137</v>
      </c>
      <c r="E315" s="186" t="s">
        <v>1</v>
      </c>
      <c r="F315" s="187" t="s">
        <v>139</v>
      </c>
      <c r="H315" s="188">
        <v>13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137</v>
      </c>
      <c r="AU315" s="186" t="s">
        <v>88</v>
      </c>
      <c r="AV315" s="14" t="s">
        <v>135</v>
      </c>
      <c r="AW315" s="14" t="s">
        <v>35</v>
      </c>
      <c r="AX315" s="14" t="s">
        <v>21</v>
      </c>
      <c r="AY315" s="186" t="s">
        <v>129</v>
      </c>
    </row>
    <row r="316" spans="1:65" s="2" customFormat="1" ht="33" customHeight="1">
      <c r="A316" s="32"/>
      <c r="B316" s="161"/>
      <c r="C316" s="162" t="s">
        <v>844</v>
      </c>
      <c r="D316" s="162" t="s">
        <v>131</v>
      </c>
      <c r="E316" s="163" t="s">
        <v>845</v>
      </c>
      <c r="F316" s="164" t="s">
        <v>846</v>
      </c>
      <c r="G316" s="165" t="s">
        <v>179</v>
      </c>
      <c r="H316" s="166">
        <v>74</v>
      </c>
      <c r="I316" s="167"/>
      <c r="J316" s="168">
        <f>ROUND(I316*H316,2)</f>
        <v>0</v>
      </c>
      <c r="K316" s="169"/>
      <c r="L316" s="33"/>
      <c r="M316" s="170" t="s">
        <v>1</v>
      </c>
      <c r="N316" s="171" t="s">
        <v>44</v>
      </c>
      <c r="O316" s="58"/>
      <c r="P316" s="172">
        <f>O316*H316</f>
        <v>0</v>
      </c>
      <c r="Q316" s="172">
        <v>2.4000000000000001E-4</v>
      </c>
      <c r="R316" s="172">
        <f>Q316*H316</f>
        <v>1.7760000000000001E-2</v>
      </c>
      <c r="S316" s="172">
        <v>0</v>
      </c>
      <c r="T316" s="173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4" t="s">
        <v>211</v>
      </c>
      <c r="AT316" s="174" t="s">
        <v>131</v>
      </c>
      <c r="AU316" s="174" t="s">
        <v>88</v>
      </c>
      <c r="AY316" s="17" t="s">
        <v>129</v>
      </c>
      <c r="BE316" s="175">
        <f>IF(N316="základní",J316,0)</f>
        <v>0</v>
      </c>
      <c r="BF316" s="175">
        <f>IF(N316="snížená",J316,0)</f>
        <v>0</v>
      </c>
      <c r="BG316" s="175">
        <f>IF(N316="zákl. přenesená",J316,0)</f>
        <v>0</v>
      </c>
      <c r="BH316" s="175">
        <f>IF(N316="sníž. přenesená",J316,0)</f>
        <v>0</v>
      </c>
      <c r="BI316" s="175">
        <f>IF(N316="nulová",J316,0)</f>
        <v>0</v>
      </c>
      <c r="BJ316" s="17" t="s">
        <v>21</v>
      </c>
      <c r="BK316" s="175">
        <f>ROUND(I316*H316,2)</f>
        <v>0</v>
      </c>
      <c r="BL316" s="17" t="s">
        <v>211</v>
      </c>
      <c r="BM316" s="174" t="s">
        <v>847</v>
      </c>
    </row>
    <row r="317" spans="1:65" s="13" customFormat="1">
      <c r="B317" s="176"/>
      <c r="D317" s="177" t="s">
        <v>137</v>
      </c>
      <c r="E317" s="178" t="s">
        <v>1</v>
      </c>
      <c r="F317" s="179" t="s">
        <v>848</v>
      </c>
      <c r="H317" s="180">
        <v>74</v>
      </c>
      <c r="I317" s="181"/>
      <c r="L317" s="176"/>
      <c r="M317" s="182"/>
      <c r="N317" s="183"/>
      <c r="O317" s="183"/>
      <c r="P317" s="183"/>
      <c r="Q317" s="183"/>
      <c r="R317" s="183"/>
      <c r="S317" s="183"/>
      <c r="T317" s="184"/>
      <c r="AT317" s="178" t="s">
        <v>137</v>
      </c>
      <c r="AU317" s="178" t="s">
        <v>88</v>
      </c>
      <c r="AV317" s="13" t="s">
        <v>88</v>
      </c>
      <c r="AW317" s="13" t="s">
        <v>35</v>
      </c>
      <c r="AX317" s="13" t="s">
        <v>79</v>
      </c>
      <c r="AY317" s="178" t="s">
        <v>129</v>
      </c>
    </row>
    <row r="318" spans="1:65" s="14" customFormat="1">
      <c r="B318" s="185"/>
      <c r="D318" s="177" t="s">
        <v>137</v>
      </c>
      <c r="E318" s="186" t="s">
        <v>1</v>
      </c>
      <c r="F318" s="187" t="s">
        <v>139</v>
      </c>
      <c r="H318" s="188">
        <v>74</v>
      </c>
      <c r="I318" s="189"/>
      <c r="L318" s="185"/>
      <c r="M318" s="190"/>
      <c r="N318" s="191"/>
      <c r="O318" s="191"/>
      <c r="P318" s="191"/>
      <c r="Q318" s="191"/>
      <c r="R318" s="191"/>
      <c r="S318" s="191"/>
      <c r="T318" s="192"/>
      <c r="AT318" s="186" t="s">
        <v>137</v>
      </c>
      <c r="AU318" s="186" t="s">
        <v>88</v>
      </c>
      <c r="AV318" s="14" t="s">
        <v>135</v>
      </c>
      <c r="AW318" s="14" t="s">
        <v>35</v>
      </c>
      <c r="AX318" s="14" t="s">
        <v>21</v>
      </c>
      <c r="AY318" s="186" t="s">
        <v>129</v>
      </c>
    </row>
    <row r="319" spans="1:65" s="2" customFormat="1" ht="33" customHeight="1">
      <c r="A319" s="32"/>
      <c r="B319" s="161"/>
      <c r="C319" s="162" t="s">
        <v>849</v>
      </c>
      <c r="D319" s="162" t="s">
        <v>131</v>
      </c>
      <c r="E319" s="163" t="s">
        <v>850</v>
      </c>
      <c r="F319" s="164" t="s">
        <v>851</v>
      </c>
      <c r="G319" s="165" t="s">
        <v>179</v>
      </c>
      <c r="H319" s="166">
        <v>42</v>
      </c>
      <c r="I319" s="167"/>
      <c r="J319" s="168">
        <f>ROUND(I319*H319,2)</f>
        <v>0</v>
      </c>
      <c r="K319" s="169"/>
      <c r="L319" s="33"/>
      <c r="M319" s="170" t="s">
        <v>1</v>
      </c>
      <c r="N319" s="171" t="s">
        <v>44</v>
      </c>
      <c r="O319" s="58"/>
      <c r="P319" s="172">
        <f>O319*H319</f>
        <v>0</v>
      </c>
      <c r="Q319" s="172">
        <v>3.4000000000000002E-4</v>
      </c>
      <c r="R319" s="172">
        <f>Q319*H319</f>
        <v>1.4280000000000001E-2</v>
      </c>
      <c r="S319" s="172">
        <v>0</v>
      </c>
      <c r="T319" s="173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74" t="s">
        <v>211</v>
      </c>
      <c r="AT319" s="174" t="s">
        <v>131</v>
      </c>
      <c r="AU319" s="174" t="s">
        <v>88</v>
      </c>
      <c r="AY319" s="17" t="s">
        <v>129</v>
      </c>
      <c r="BE319" s="175">
        <f>IF(N319="základní",J319,0)</f>
        <v>0</v>
      </c>
      <c r="BF319" s="175">
        <f>IF(N319="snížená",J319,0)</f>
        <v>0</v>
      </c>
      <c r="BG319" s="175">
        <f>IF(N319="zákl. přenesená",J319,0)</f>
        <v>0</v>
      </c>
      <c r="BH319" s="175">
        <f>IF(N319="sníž. přenesená",J319,0)</f>
        <v>0</v>
      </c>
      <c r="BI319" s="175">
        <f>IF(N319="nulová",J319,0)</f>
        <v>0</v>
      </c>
      <c r="BJ319" s="17" t="s">
        <v>21</v>
      </c>
      <c r="BK319" s="175">
        <f>ROUND(I319*H319,2)</f>
        <v>0</v>
      </c>
      <c r="BL319" s="17" t="s">
        <v>211</v>
      </c>
      <c r="BM319" s="174" t="s">
        <v>852</v>
      </c>
    </row>
    <row r="320" spans="1:65" s="13" customFormat="1">
      <c r="B320" s="176"/>
      <c r="D320" s="177" t="s">
        <v>137</v>
      </c>
      <c r="E320" s="178" t="s">
        <v>1</v>
      </c>
      <c r="F320" s="179" t="s">
        <v>853</v>
      </c>
      <c r="H320" s="180">
        <v>42</v>
      </c>
      <c r="I320" s="181"/>
      <c r="L320" s="176"/>
      <c r="M320" s="182"/>
      <c r="N320" s="183"/>
      <c r="O320" s="183"/>
      <c r="P320" s="183"/>
      <c r="Q320" s="183"/>
      <c r="R320" s="183"/>
      <c r="S320" s="183"/>
      <c r="T320" s="184"/>
      <c r="AT320" s="178" t="s">
        <v>137</v>
      </c>
      <c r="AU320" s="178" t="s">
        <v>88</v>
      </c>
      <c r="AV320" s="13" t="s">
        <v>88</v>
      </c>
      <c r="AW320" s="13" t="s">
        <v>35</v>
      </c>
      <c r="AX320" s="13" t="s">
        <v>79</v>
      </c>
      <c r="AY320" s="178" t="s">
        <v>129</v>
      </c>
    </row>
    <row r="321" spans="1:65" s="14" customFormat="1">
      <c r="B321" s="185"/>
      <c r="D321" s="177" t="s">
        <v>137</v>
      </c>
      <c r="E321" s="186" t="s">
        <v>1</v>
      </c>
      <c r="F321" s="187" t="s">
        <v>139</v>
      </c>
      <c r="H321" s="188">
        <v>42</v>
      </c>
      <c r="I321" s="189"/>
      <c r="L321" s="185"/>
      <c r="M321" s="190"/>
      <c r="N321" s="191"/>
      <c r="O321" s="191"/>
      <c r="P321" s="191"/>
      <c r="Q321" s="191"/>
      <c r="R321" s="191"/>
      <c r="S321" s="191"/>
      <c r="T321" s="192"/>
      <c r="AT321" s="186" t="s">
        <v>137</v>
      </c>
      <c r="AU321" s="186" t="s">
        <v>88</v>
      </c>
      <c r="AV321" s="14" t="s">
        <v>135</v>
      </c>
      <c r="AW321" s="14" t="s">
        <v>35</v>
      </c>
      <c r="AX321" s="14" t="s">
        <v>21</v>
      </c>
      <c r="AY321" s="186" t="s">
        <v>129</v>
      </c>
    </row>
    <row r="322" spans="1:65" s="2" customFormat="1" ht="33" customHeight="1">
      <c r="A322" s="32"/>
      <c r="B322" s="161"/>
      <c r="C322" s="162" t="s">
        <v>854</v>
      </c>
      <c r="D322" s="162" t="s">
        <v>131</v>
      </c>
      <c r="E322" s="163" t="s">
        <v>855</v>
      </c>
      <c r="F322" s="164" t="s">
        <v>856</v>
      </c>
      <c r="G322" s="165" t="s">
        <v>179</v>
      </c>
      <c r="H322" s="166">
        <v>17</v>
      </c>
      <c r="I322" s="167"/>
      <c r="J322" s="168">
        <f>ROUND(I322*H322,2)</f>
        <v>0</v>
      </c>
      <c r="K322" s="169"/>
      <c r="L322" s="33"/>
      <c r="M322" s="170" t="s">
        <v>1</v>
      </c>
      <c r="N322" s="171" t="s">
        <v>44</v>
      </c>
      <c r="O322" s="58"/>
      <c r="P322" s="172">
        <f>O322*H322</f>
        <v>0</v>
      </c>
      <c r="Q322" s="172">
        <v>4.4000000000000002E-4</v>
      </c>
      <c r="R322" s="172">
        <f>Q322*H322</f>
        <v>7.4800000000000005E-3</v>
      </c>
      <c r="S322" s="172">
        <v>0</v>
      </c>
      <c r="T322" s="173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4" t="s">
        <v>211</v>
      </c>
      <c r="AT322" s="174" t="s">
        <v>131</v>
      </c>
      <c r="AU322" s="174" t="s">
        <v>88</v>
      </c>
      <c r="AY322" s="17" t="s">
        <v>129</v>
      </c>
      <c r="BE322" s="175">
        <f>IF(N322="základní",J322,0)</f>
        <v>0</v>
      </c>
      <c r="BF322" s="175">
        <f>IF(N322="snížená",J322,0)</f>
        <v>0</v>
      </c>
      <c r="BG322" s="175">
        <f>IF(N322="zákl. přenesená",J322,0)</f>
        <v>0</v>
      </c>
      <c r="BH322" s="175">
        <f>IF(N322="sníž. přenesená",J322,0)</f>
        <v>0</v>
      </c>
      <c r="BI322" s="175">
        <f>IF(N322="nulová",J322,0)</f>
        <v>0</v>
      </c>
      <c r="BJ322" s="17" t="s">
        <v>21</v>
      </c>
      <c r="BK322" s="175">
        <f>ROUND(I322*H322,2)</f>
        <v>0</v>
      </c>
      <c r="BL322" s="17" t="s">
        <v>211</v>
      </c>
      <c r="BM322" s="174" t="s">
        <v>857</v>
      </c>
    </row>
    <row r="323" spans="1:65" s="13" customFormat="1">
      <c r="B323" s="176"/>
      <c r="D323" s="177" t="s">
        <v>137</v>
      </c>
      <c r="E323" s="178" t="s">
        <v>1</v>
      </c>
      <c r="F323" s="179" t="s">
        <v>858</v>
      </c>
      <c r="H323" s="180">
        <v>17</v>
      </c>
      <c r="I323" s="181"/>
      <c r="L323" s="176"/>
      <c r="M323" s="182"/>
      <c r="N323" s="183"/>
      <c r="O323" s="183"/>
      <c r="P323" s="183"/>
      <c r="Q323" s="183"/>
      <c r="R323" s="183"/>
      <c r="S323" s="183"/>
      <c r="T323" s="184"/>
      <c r="AT323" s="178" t="s">
        <v>137</v>
      </c>
      <c r="AU323" s="178" t="s">
        <v>88</v>
      </c>
      <c r="AV323" s="13" t="s">
        <v>88</v>
      </c>
      <c r="AW323" s="13" t="s">
        <v>35</v>
      </c>
      <c r="AX323" s="13" t="s">
        <v>79</v>
      </c>
      <c r="AY323" s="178" t="s">
        <v>129</v>
      </c>
    </row>
    <row r="324" spans="1:65" s="14" customFormat="1">
      <c r="B324" s="185"/>
      <c r="D324" s="177" t="s">
        <v>137</v>
      </c>
      <c r="E324" s="186" t="s">
        <v>1</v>
      </c>
      <c r="F324" s="187" t="s">
        <v>139</v>
      </c>
      <c r="H324" s="188">
        <v>17</v>
      </c>
      <c r="I324" s="189"/>
      <c r="L324" s="185"/>
      <c r="M324" s="190"/>
      <c r="N324" s="191"/>
      <c r="O324" s="191"/>
      <c r="P324" s="191"/>
      <c r="Q324" s="191"/>
      <c r="R324" s="191"/>
      <c r="S324" s="191"/>
      <c r="T324" s="192"/>
      <c r="AT324" s="186" t="s">
        <v>137</v>
      </c>
      <c r="AU324" s="186" t="s">
        <v>88</v>
      </c>
      <c r="AV324" s="14" t="s">
        <v>135</v>
      </c>
      <c r="AW324" s="14" t="s">
        <v>35</v>
      </c>
      <c r="AX324" s="14" t="s">
        <v>21</v>
      </c>
      <c r="AY324" s="186" t="s">
        <v>129</v>
      </c>
    </row>
    <row r="325" spans="1:65" s="2" customFormat="1" ht="33" customHeight="1">
      <c r="A325" s="32"/>
      <c r="B325" s="161"/>
      <c r="C325" s="162" t="s">
        <v>859</v>
      </c>
      <c r="D325" s="162" t="s">
        <v>131</v>
      </c>
      <c r="E325" s="163" t="s">
        <v>860</v>
      </c>
      <c r="F325" s="164" t="s">
        <v>861</v>
      </c>
      <c r="G325" s="165" t="s">
        <v>179</v>
      </c>
      <c r="H325" s="166">
        <v>15</v>
      </c>
      <c r="I325" s="167"/>
      <c r="J325" s="168">
        <f>ROUND(I325*H325,2)</f>
        <v>0</v>
      </c>
      <c r="K325" s="169"/>
      <c r="L325" s="33"/>
      <c r="M325" s="170" t="s">
        <v>1</v>
      </c>
      <c r="N325" s="171" t="s">
        <v>44</v>
      </c>
      <c r="O325" s="58"/>
      <c r="P325" s="172">
        <f>O325*H325</f>
        <v>0</v>
      </c>
      <c r="Q325" s="172">
        <v>4.6999999999999999E-4</v>
      </c>
      <c r="R325" s="172">
        <f>Q325*H325</f>
        <v>7.0499999999999998E-3</v>
      </c>
      <c r="S325" s="172">
        <v>0</v>
      </c>
      <c r="T325" s="173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4" t="s">
        <v>211</v>
      </c>
      <c r="AT325" s="174" t="s">
        <v>131</v>
      </c>
      <c r="AU325" s="174" t="s">
        <v>88</v>
      </c>
      <c r="AY325" s="17" t="s">
        <v>129</v>
      </c>
      <c r="BE325" s="175">
        <f>IF(N325="základní",J325,0)</f>
        <v>0</v>
      </c>
      <c r="BF325" s="175">
        <f>IF(N325="snížená",J325,0)</f>
        <v>0</v>
      </c>
      <c r="BG325" s="175">
        <f>IF(N325="zákl. přenesená",J325,0)</f>
        <v>0</v>
      </c>
      <c r="BH325" s="175">
        <f>IF(N325="sníž. přenesená",J325,0)</f>
        <v>0</v>
      </c>
      <c r="BI325" s="175">
        <f>IF(N325="nulová",J325,0)</f>
        <v>0</v>
      </c>
      <c r="BJ325" s="17" t="s">
        <v>21</v>
      </c>
      <c r="BK325" s="175">
        <f>ROUND(I325*H325,2)</f>
        <v>0</v>
      </c>
      <c r="BL325" s="17" t="s">
        <v>211</v>
      </c>
      <c r="BM325" s="174" t="s">
        <v>862</v>
      </c>
    </row>
    <row r="326" spans="1:65" s="13" customFormat="1">
      <c r="B326" s="176"/>
      <c r="D326" s="177" t="s">
        <v>137</v>
      </c>
      <c r="E326" s="178" t="s">
        <v>1</v>
      </c>
      <c r="F326" s="179" t="s">
        <v>863</v>
      </c>
      <c r="H326" s="180">
        <v>15</v>
      </c>
      <c r="I326" s="181"/>
      <c r="L326" s="176"/>
      <c r="M326" s="182"/>
      <c r="N326" s="183"/>
      <c r="O326" s="183"/>
      <c r="P326" s="183"/>
      <c r="Q326" s="183"/>
      <c r="R326" s="183"/>
      <c r="S326" s="183"/>
      <c r="T326" s="184"/>
      <c r="AT326" s="178" t="s">
        <v>137</v>
      </c>
      <c r="AU326" s="178" t="s">
        <v>88</v>
      </c>
      <c r="AV326" s="13" t="s">
        <v>88</v>
      </c>
      <c r="AW326" s="13" t="s">
        <v>35</v>
      </c>
      <c r="AX326" s="13" t="s">
        <v>79</v>
      </c>
      <c r="AY326" s="178" t="s">
        <v>129</v>
      </c>
    </row>
    <row r="327" spans="1:65" s="14" customFormat="1">
      <c r="B327" s="185"/>
      <c r="D327" s="177" t="s">
        <v>137</v>
      </c>
      <c r="E327" s="186" t="s">
        <v>1</v>
      </c>
      <c r="F327" s="187" t="s">
        <v>139</v>
      </c>
      <c r="H327" s="188">
        <v>15</v>
      </c>
      <c r="I327" s="189"/>
      <c r="L327" s="185"/>
      <c r="M327" s="190"/>
      <c r="N327" s="191"/>
      <c r="O327" s="191"/>
      <c r="P327" s="191"/>
      <c r="Q327" s="191"/>
      <c r="R327" s="191"/>
      <c r="S327" s="191"/>
      <c r="T327" s="192"/>
      <c r="AT327" s="186" t="s">
        <v>137</v>
      </c>
      <c r="AU327" s="186" t="s">
        <v>88</v>
      </c>
      <c r="AV327" s="14" t="s">
        <v>135</v>
      </c>
      <c r="AW327" s="14" t="s">
        <v>35</v>
      </c>
      <c r="AX327" s="14" t="s">
        <v>21</v>
      </c>
      <c r="AY327" s="186" t="s">
        <v>129</v>
      </c>
    </row>
    <row r="328" spans="1:65" s="2" customFormat="1" ht="16.5" customHeight="1">
      <c r="A328" s="32"/>
      <c r="B328" s="161"/>
      <c r="C328" s="162" t="s">
        <v>864</v>
      </c>
      <c r="D328" s="162" t="s">
        <v>131</v>
      </c>
      <c r="E328" s="163" t="s">
        <v>865</v>
      </c>
      <c r="F328" s="164" t="s">
        <v>866</v>
      </c>
      <c r="G328" s="165" t="s">
        <v>216</v>
      </c>
      <c r="H328" s="166">
        <v>22</v>
      </c>
      <c r="I328" s="167"/>
      <c r="J328" s="168">
        <f>ROUND(I328*H328,2)</f>
        <v>0</v>
      </c>
      <c r="K328" s="169"/>
      <c r="L328" s="33"/>
      <c r="M328" s="170" t="s">
        <v>1</v>
      </c>
      <c r="N328" s="171" t="s">
        <v>44</v>
      </c>
      <c r="O328" s="58"/>
      <c r="P328" s="172">
        <f>O328*H328</f>
        <v>0</v>
      </c>
      <c r="Q328" s="172">
        <v>1.7000000000000001E-4</v>
      </c>
      <c r="R328" s="172">
        <f>Q328*H328</f>
        <v>3.7400000000000003E-3</v>
      </c>
      <c r="S328" s="172">
        <v>0</v>
      </c>
      <c r="T328" s="173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74" t="s">
        <v>211</v>
      </c>
      <c r="AT328" s="174" t="s">
        <v>131</v>
      </c>
      <c r="AU328" s="174" t="s">
        <v>88</v>
      </c>
      <c r="AY328" s="17" t="s">
        <v>129</v>
      </c>
      <c r="BE328" s="175">
        <f>IF(N328="základní",J328,0)</f>
        <v>0</v>
      </c>
      <c r="BF328" s="175">
        <f>IF(N328="snížená",J328,0)</f>
        <v>0</v>
      </c>
      <c r="BG328" s="175">
        <f>IF(N328="zákl. přenesená",J328,0)</f>
        <v>0</v>
      </c>
      <c r="BH328" s="175">
        <f>IF(N328="sníž. přenesená",J328,0)</f>
        <v>0</v>
      </c>
      <c r="BI328" s="175">
        <f>IF(N328="nulová",J328,0)</f>
        <v>0</v>
      </c>
      <c r="BJ328" s="17" t="s">
        <v>21</v>
      </c>
      <c r="BK328" s="175">
        <f>ROUND(I328*H328,2)</f>
        <v>0</v>
      </c>
      <c r="BL328" s="17" t="s">
        <v>211</v>
      </c>
      <c r="BM328" s="174" t="s">
        <v>867</v>
      </c>
    </row>
    <row r="329" spans="1:65" s="13" customFormat="1">
      <c r="B329" s="176"/>
      <c r="D329" s="177" t="s">
        <v>137</v>
      </c>
      <c r="E329" s="178" t="s">
        <v>1</v>
      </c>
      <c r="F329" s="179" t="s">
        <v>868</v>
      </c>
      <c r="H329" s="180">
        <v>22</v>
      </c>
      <c r="I329" s="181"/>
      <c r="L329" s="176"/>
      <c r="M329" s="182"/>
      <c r="N329" s="183"/>
      <c r="O329" s="183"/>
      <c r="P329" s="183"/>
      <c r="Q329" s="183"/>
      <c r="R329" s="183"/>
      <c r="S329" s="183"/>
      <c r="T329" s="184"/>
      <c r="AT329" s="178" t="s">
        <v>137</v>
      </c>
      <c r="AU329" s="178" t="s">
        <v>88</v>
      </c>
      <c r="AV329" s="13" t="s">
        <v>88</v>
      </c>
      <c r="AW329" s="13" t="s">
        <v>35</v>
      </c>
      <c r="AX329" s="13" t="s">
        <v>79</v>
      </c>
      <c r="AY329" s="178" t="s">
        <v>129</v>
      </c>
    </row>
    <row r="330" spans="1:65" s="14" customFormat="1">
      <c r="B330" s="185"/>
      <c r="D330" s="177" t="s">
        <v>137</v>
      </c>
      <c r="E330" s="186" t="s">
        <v>1</v>
      </c>
      <c r="F330" s="187" t="s">
        <v>139</v>
      </c>
      <c r="H330" s="188">
        <v>22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6" t="s">
        <v>137</v>
      </c>
      <c r="AU330" s="186" t="s">
        <v>88</v>
      </c>
      <c r="AV330" s="14" t="s">
        <v>135</v>
      </c>
      <c r="AW330" s="14" t="s">
        <v>35</v>
      </c>
      <c r="AX330" s="14" t="s">
        <v>21</v>
      </c>
      <c r="AY330" s="186" t="s">
        <v>129</v>
      </c>
    </row>
    <row r="331" spans="1:65" s="2" customFormat="1" ht="16.5" customHeight="1">
      <c r="A331" s="32"/>
      <c r="B331" s="161"/>
      <c r="C331" s="162" t="s">
        <v>869</v>
      </c>
      <c r="D331" s="162" t="s">
        <v>131</v>
      </c>
      <c r="E331" s="163" t="s">
        <v>870</v>
      </c>
      <c r="F331" s="164" t="s">
        <v>871</v>
      </c>
      <c r="G331" s="165" t="s">
        <v>210</v>
      </c>
      <c r="H331" s="166">
        <v>18</v>
      </c>
      <c r="I331" s="167"/>
      <c r="J331" s="168">
        <f>ROUND(I331*H331,2)</f>
        <v>0</v>
      </c>
      <c r="K331" s="169"/>
      <c r="L331" s="33"/>
      <c r="M331" s="170" t="s">
        <v>1</v>
      </c>
      <c r="N331" s="171" t="s">
        <v>44</v>
      </c>
      <c r="O331" s="58"/>
      <c r="P331" s="172">
        <f>O331*H331</f>
        <v>0</v>
      </c>
      <c r="Q331" s="172">
        <v>2.1000000000000001E-4</v>
      </c>
      <c r="R331" s="172">
        <f>Q331*H331</f>
        <v>3.7800000000000004E-3</v>
      </c>
      <c r="S331" s="172">
        <v>0</v>
      </c>
      <c r="T331" s="173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74" t="s">
        <v>211</v>
      </c>
      <c r="AT331" s="174" t="s">
        <v>131</v>
      </c>
      <c r="AU331" s="174" t="s">
        <v>88</v>
      </c>
      <c r="AY331" s="17" t="s">
        <v>129</v>
      </c>
      <c r="BE331" s="175">
        <f>IF(N331="základní",J331,0)</f>
        <v>0</v>
      </c>
      <c r="BF331" s="175">
        <f>IF(N331="snížená",J331,0)</f>
        <v>0</v>
      </c>
      <c r="BG331" s="175">
        <f>IF(N331="zákl. přenesená",J331,0)</f>
        <v>0</v>
      </c>
      <c r="BH331" s="175">
        <f>IF(N331="sníž. přenesená",J331,0)</f>
        <v>0</v>
      </c>
      <c r="BI331" s="175">
        <f>IF(N331="nulová",J331,0)</f>
        <v>0</v>
      </c>
      <c r="BJ331" s="17" t="s">
        <v>21</v>
      </c>
      <c r="BK331" s="175">
        <f>ROUND(I331*H331,2)</f>
        <v>0</v>
      </c>
      <c r="BL331" s="17" t="s">
        <v>211</v>
      </c>
      <c r="BM331" s="174" t="s">
        <v>872</v>
      </c>
    </row>
    <row r="332" spans="1:65" s="13" customFormat="1">
      <c r="B332" s="176"/>
      <c r="D332" s="177" t="s">
        <v>137</v>
      </c>
      <c r="E332" s="178" t="s">
        <v>1</v>
      </c>
      <c r="F332" s="179" t="s">
        <v>873</v>
      </c>
      <c r="H332" s="180">
        <v>18</v>
      </c>
      <c r="I332" s="181"/>
      <c r="L332" s="176"/>
      <c r="M332" s="182"/>
      <c r="N332" s="183"/>
      <c r="O332" s="183"/>
      <c r="P332" s="183"/>
      <c r="Q332" s="183"/>
      <c r="R332" s="183"/>
      <c r="S332" s="183"/>
      <c r="T332" s="184"/>
      <c r="AT332" s="178" t="s">
        <v>137</v>
      </c>
      <c r="AU332" s="178" t="s">
        <v>88</v>
      </c>
      <c r="AV332" s="13" t="s">
        <v>88</v>
      </c>
      <c r="AW332" s="13" t="s">
        <v>35</v>
      </c>
      <c r="AX332" s="13" t="s">
        <v>79</v>
      </c>
      <c r="AY332" s="178" t="s">
        <v>129</v>
      </c>
    </row>
    <row r="333" spans="1:65" s="14" customFormat="1">
      <c r="B333" s="185"/>
      <c r="D333" s="177" t="s">
        <v>137</v>
      </c>
      <c r="E333" s="186" t="s">
        <v>1</v>
      </c>
      <c r="F333" s="187" t="s">
        <v>139</v>
      </c>
      <c r="H333" s="188">
        <v>18</v>
      </c>
      <c r="I333" s="189"/>
      <c r="L333" s="185"/>
      <c r="M333" s="190"/>
      <c r="N333" s="191"/>
      <c r="O333" s="191"/>
      <c r="P333" s="191"/>
      <c r="Q333" s="191"/>
      <c r="R333" s="191"/>
      <c r="S333" s="191"/>
      <c r="T333" s="192"/>
      <c r="AT333" s="186" t="s">
        <v>137</v>
      </c>
      <c r="AU333" s="186" t="s">
        <v>88</v>
      </c>
      <c r="AV333" s="14" t="s">
        <v>135</v>
      </c>
      <c r="AW333" s="14" t="s">
        <v>35</v>
      </c>
      <c r="AX333" s="14" t="s">
        <v>21</v>
      </c>
      <c r="AY333" s="186" t="s">
        <v>129</v>
      </c>
    </row>
    <row r="334" spans="1:65" s="2" customFormat="1" ht="21.75" customHeight="1">
      <c r="A334" s="32"/>
      <c r="B334" s="161"/>
      <c r="C334" s="162" t="s">
        <v>874</v>
      </c>
      <c r="D334" s="162" t="s">
        <v>131</v>
      </c>
      <c r="E334" s="163" t="s">
        <v>875</v>
      </c>
      <c r="F334" s="164" t="s">
        <v>876</v>
      </c>
      <c r="G334" s="165" t="s">
        <v>216</v>
      </c>
      <c r="H334" s="166">
        <v>20</v>
      </c>
      <c r="I334" s="167"/>
      <c r="J334" s="168">
        <f>ROUND(I334*H334,2)</f>
        <v>0</v>
      </c>
      <c r="K334" s="169"/>
      <c r="L334" s="33"/>
      <c r="M334" s="170" t="s">
        <v>1</v>
      </c>
      <c r="N334" s="171" t="s">
        <v>44</v>
      </c>
      <c r="O334" s="58"/>
      <c r="P334" s="172">
        <f>O334*H334</f>
        <v>0</v>
      </c>
      <c r="Q334" s="172">
        <v>2.2000000000000001E-4</v>
      </c>
      <c r="R334" s="172">
        <f>Q334*H334</f>
        <v>4.4000000000000003E-3</v>
      </c>
      <c r="S334" s="172">
        <v>0</v>
      </c>
      <c r="T334" s="173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74" t="s">
        <v>211</v>
      </c>
      <c r="AT334" s="174" t="s">
        <v>131</v>
      </c>
      <c r="AU334" s="174" t="s">
        <v>88</v>
      </c>
      <c r="AY334" s="17" t="s">
        <v>129</v>
      </c>
      <c r="BE334" s="175">
        <f>IF(N334="základní",J334,0)</f>
        <v>0</v>
      </c>
      <c r="BF334" s="175">
        <f>IF(N334="snížená",J334,0)</f>
        <v>0</v>
      </c>
      <c r="BG334" s="175">
        <f>IF(N334="zákl. přenesená",J334,0)</f>
        <v>0</v>
      </c>
      <c r="BH334" s="175">
        <f>IF(N334="sníž. přenesená",J334,0)</f>
        <v>0</v>
      </c>
      <c r="BI334" s="175">
        <f>IF(N334="nulová",J334,0)</f>
        <v>0</v>
      </c>
      <c r="BJ334" s="17" t="s">
        <v>21</v>
      </c>
      <c r="BK334" s="175">
        <f>ROUND(I334*H334,2)</f>
        <v>0</v>
      </c>
      <c r="BL334" s="17" t="s">
        <v>211</v>
      </c>
      <c r="BM334" s="174" t="s">
        <v>877</v>
      </c>
    </row>
    <row r="335" spans="1:65" s="13" customFormat="1">
      <c r="B335" s="176"/>
      <c r="D335" s="177" t="s">
        <v>137</v>
      </c>
      <c r="E335" s="178" t="s">
        <v>1</v>
      </c>
      <c r="F335" s="179" t="s">
        <v>878</v>
      </c>
      <c r="H335" s="180">
        <v>20</v>
      </c>
      <c r="I335" s="181"/>
      <c r="L335" s="176"/>
      <c r="M335" s="182"/>
      <c r="N335" s="183"/>
      <c r="O335" s="183"/>
      <c r="P335" s="183"/>
      <c r="Q335" s="183"/>
      <c r="R335" s="183"/>
      <c r="S335" s="183"/>
      <c r="T335" s="184"/>
      <c r="AT335" s="178" t="s">
        <v>137</v>
      </c>
      <c r="AU335" s="178" t="s">
        <v>88</v>
      </c>
      <c r="AV335" s="13" t="s">
        <v>88</v>
      </c>
      <c r="AW335" s="13" t="s">
        <v>35</v>
      </c>
      <c r="AX335" s="13" t="s">
        <v>79</v>
      </c>
      <c r="AY335" s="178" t="s">
        <v>129</v>
      </c>
    </row>
    <row r="336" spans="1:65" s="14" customFormat="1">
      <c r="B336" s="185"/>
      <c r="D336" s="177" t="s">
        <v>137</v>
      </c>
      <c r="E336" s="186" t="s">
        <v>1</v>
      </c>
      <c r="F336" s="187" t="s">
        <v>139</v>
      </c>
      <c r="H336" s="188">
        <v>20</v>
      </c>
      <c r="I336" s="189"/>
      <c r="L336" s="185"/>
      <c r="M336" s="190"/>
      <c r="N336" s="191"/>
      <c r="O336" s="191"/>
      <c r="P336" s="191"/>
      <c r="Q336" s="191"/>
      <c r="R336" s="191"/>
      <c r="S336" s="191"/>
      <c r="T336" s="192"/>
      <c r="AT336" s="186" t="s">
        <v>137</v>
      </c>
      <c r="AU336" s="186" t="s">
        <v>88</v>
      </c>
      <c r="AV336" s="14" t="s">
        <v>135</v>
      </c>
      <c r="AW336" s="14" t="s">
        <v>35</v>
      </c>
      <c r="AX336" s="14" t="s">
        <v>21</v>
      </c>
      <c r="AY336" s="186" t="s">
        <v>129</v>
      </c>
    </row>
    <row r="337" spans="1:65" s="2" customFormat="1" ht="21.75" customHeight="1">
      <c r="A337" s="32"/>
      <c r="B337" s="161"/>
      <c r="C337" s="162" t="s">
        <v>879</v>
      </c>
      <c r="D337" s="162" t="s">
        <v>131</v>
      </c>
      <c r="E337" s="163" t="s">
        <v>880</v>
      </c>
      <c r="F337" s="164" t="s">
        <v>881</v>
      </c>
      <c r="G337" s="165" t="s">
        <v>210</v>
      </c>
      <c r="H337" s="166">
        <v>29</v>
      </c>
      <c r="I337" s="167"/>
      <c r="J337" s="168">
        <f>ROUND(I337*H337,2)</f>
        <v>0</v>
      </c>
      <c r="K337" s="169"/>
      <c r="L337" s="33"/>
      <c r="M337" s="170" t="s">
        <v>1</v>
      </c>
      <c r="N337" s="171" t="s">
        <v>44</v>
      </c>
      <c r="O337" s="58"/>
      <c r="P337" s="172">
        <f>O337*H337</f>
        <v>0</v>
      </c>
      <c r="Q337" s="172">
        <v>2.0000000000000002E-5</v>
      </c>
      <c r="R337" s="172">
        <f>Q337*H337</f>
        <v>5.8E-4</v>
      </c>
      <c r="S337" s="172">
        <v>0</v>
      </c>
      <c r="T337" s="173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74" t="s">
        <v>211</v>
      </c>
      <c r="AT337" s="174" t="s">
        <v>131</v>
      </c>
      <c r="AU337" s="174" t="s">
        <v>88</v>
      </c>
      <c r="AY337" s="17" t="s">
        <v>129</v>
      </c>
      <c r="BE337" s="175">
        <f>IF(N337="základní",J337,0)</f>
        <v>0</v>
      </c>
      <c r="BF337" s="175">
        <f>IF(N337="snížená",J337,0)</f>
        <v>0</v>
      </c>
      <c r="BG337" s="175">
        <f>IF(N337="zákl. přenesená",J337,0)</f>
        <v>0</v>
      </c>
      <c r="BH337" s="175">
        <f>IF(N337="sníž. přenesená",J337,0)</f>
        <v>0</v>
      </c>
      <c r="BI337" s="175">
        <f>IF(N337="nulová",J337,0)</f>
        <v>0</v>
      </c>
      <c r="BJ337" s="17" t="s">
        <v>21</v>
      </c>
      <c r="BK337" s="175">
        <f>ROUND(I337*H337,2)</f>
        <v>0</v>
      </c>
      <c r="BL337" s="17" t="s">
        <v>211</v>
      </c>
      <c r="BM337" s="174" t="s">
        <v>882</v>
      </c>
    </row>
    <row r="338" spans="1:65" s="13" customFormat="1">
      <c r="B338" s="176"/>
      <c r="D338" s="177" t="s">
        <v>137</v>
      </c>
      <c r="E338" s="178" t="s">
        <v>1</v>
      </c>
      <c r="F338" s="179" t="s">
        <v>883</v>
      </c>
      <c r="H338" s="180">
        <v>29</v>
      </c>
      <c r="I338" s="181"/>
      <c r="L338" s="176"/>
      <c r="M338" s="182"/>
      <c r="N338" s="183"/>
      <c r="O338" s="183"/>
      <c r="P338" s="183"/>
      <c r="Q338" s="183"/>
      <c r="R338" s="183"/>
      <c r="S338" s="183"/>
      <c r="T338" s="184"/>
      <c r="AT338" s="178" t="s">
        <v>137</v>
      </c>
      <c r="AU338" s="178" t="s">
        <v>88</v>
      </c>
      <c r="AV338" s="13" t="s">
        <v>88</v>
      </c>
      <c r="AW338" s="13" t="s">
        <v>35</v>
      </c>
      <c r="AX338" s="13" t="s">
        <v>79</v>
      </c>
      <c r="AY338" s="178" t="s">
        <v>129</v>
      </c>
    </row>
    <row r="339" spans="1:65" s="14" customFormat="1">
      <c r="B339" s="185"/>
      <c r="D339" s="177" t="s">
        <v>137</v>
      </c>
      <c r="E339" s="186" t="s">
        <v>1</v>
      </c>
      <c r="F339" s="187" t="s">
        <v>139</v>
      </c>
      <c r="H339" s="188">
        <v>29</v>
      </c>
      <c r="I339" s="189"/>
      <c r="L339" s="185"/>
      <c r="M339" s="190"/>
      <c r="N339" s="191"/>
      <c r="O339" s="191"/>
      <c r="P339" s="191"/>
      <c r="Q339" s="191"/>
      <c r="R339" s="191"/>
      <c r="S339" s="191"/>
      <c r="T339" s="192"/>
      <c r="AT339" s="186" t="s">
        <v>137</v>
      </c>
      <c r="AU339" s="186" t="s">
        <v>88</v>
      </c>
      <c r="AV339" s="14" t="s">
        <v>135</v>
      </c>
      <c r="AW339" s="14" t="s">
        <v>35</v>
      </c>
      <c r="AX339" s="14" t="s">
        <v>21</v>
      </c>
      <c r="AY339" s="186" t="s">
        <v>129</v>
      </c>
    </row>
    <row r="340" spans="1:65" s="2" customFormat="1" ht="16.5" customHeight="1">
      <c r="A340" s="32"/>
      <c r="B340" s="161"/>
      <c r="C340" s="193" t="s">
        <v>884</v>
      </c>
      <c r="D340" s="193" t="s">
        <v>171</v>
      </c>
      <c r="E340" s="194" t="s">
        <v>885</v>
      </c>
      <c r="F340" s="195" t="s">
        <v>886</v>
      </c>
      <c r="G340" s="196" t="s">
        <v>216</v>
      </c>
      <c r="H340" s="197">
        <v>3</v>
      </c>
      <c r="I340" s="198"/>
      <c r="J340" s="199">
        <f>ROUND(I340*H340,2)</f>
        <v>0</v>
      </c>
      <c r="K340" s="200"/>
      <c r="L340" s="201"/>
      <c r="M340" s="202" t="s">
        <v>1</v>
      </c>
      <c r="N340" s="203" t="s">
        <v>44</v>
      </c>
      <c r="O340" s="58"/>
      <c r="P340" s="172">
        <f>O340*H340</f>
        <v>0</v>
      </c>
      <c r="Q340" s="172">
        <v>1E-3</v>
      </c>
      <c r="R340" s="172">
        <f>Q340*H340</f>
        <v>3.0000000000000001E-3</v>
      </c>
      <c r="S340" s="172">
        <v>0</v>
      </c>
      <c r="T340" s="173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74" t="s">
        <v>295</v>
      </c>
      <c r="AT340" s="174" t="s">
        <v>171</v>
      </c>
      <c r="AU340" s="174" t="s">
        <v>88</v>
      </c>
      <c r="AY340" s="17" t="s">
        <v>129</v>
      </c>
      <c r="BE340" s="175">
        <f>IF(N340="základní",J340,0)</f>
        <v>0</v>
      </c>
      <c r="BF340" s="175">
        <f>IF(N340="snížená",J340,0)</f>
        <v>0</v>
      </c>
      <c r="BG340" s="175">
        <f>IF(N340="zákl. přenesená",J340,0)</f>
        <v>0</v>
      </c>
      <c r="BH340" s="175">
        <f>IF(N340="sníž. přenesená",J340,0)</f>
        <v>0</v>
      </c>
      <c r="BI340" s="175">
        <f>IF(N340="nulová",J340,0)</f>
        <v>0</v>
      </c>
      <c r="BJ340" s="17" t="s">
        <v>21</v>
      </c>
      <c r="BK340" s="175">
        <f>ROUND(I340*H340,2)</f>
        <v>0</v>
      </c>
      <c r="BL340" s="17" t="s">
        <v>211</v>
      </c>
      <c r="BM340" s="174" t="s">
        <v>887</v>
      </c>
    </row>
    <row r="341" spans="1:65" s="13" customFormat="1">
      <c r="B341" s="176"/>
      <c r="D341" s="177" t="s">
        <v>137</v>
      </c>
      <c r="E341" s="178" t="s">
        <v>1</v>
      </c>
      <c r="F341" s="179" t="s">
        <v>728</v>
      </c>
      <c r="H341" s="180">
        <v>1</v>
      </c>
      <c r="I341" s="181"/>
      <c r="L341" s="176"/>
      <c r="M341" s="182"/>
      <c r="N341" s="183"/>
      <c r="O341" s="183"/>
      <c r="P341" s="183"/>
      <c r="Q341" s="183"/>
      <c r="R341" s="183"/>
      <c r="S341" s="183"/>
      <c r="T341" s="184"/>
      <c r="AT341" s="178" t="s">
        <v>137</v>
      </c>
      <c r="AU341" s="178" t="s">
        <v>88</v>
      </c>
      <c r="AV341" s="13" t="s">
        <v>88</v>
      </c>
      <c r="AW341" s="13" t="s">
        <v>35</v>
      </c>
      <c r="AX341" s="13" t="s">
        <v>79</v>
      </c>
      <c r="AY341" s="178" t="s">
        <v>129</v>
      </c>
    </row>
    <row r="342" spans="1:65" s="13" customFormat="1">
      <c r="B342" s="176"/>
      <c r="D342" s="177" t="s">
        <v>137</v>
      </c>
      <c r="E342" s="178" t="s">
        <v>1</v>
      </c>
      <c r="F342" s="179" t="s">
        <v>888</v>
      </c>
      <c r="H342" s="180">
        <v>2</v>
      </c>
      <c r="I342" s="181"/>
      <c r="L342" s="176"/>
      <c r="M342" s="182"/>
      <c r="N342" s="183"/>
      <c r="O342" s="183"/>
      <c r="P342" s="183"/>
      <c r="Q342" s="183"/>
      <c r="R342" s="183"/>
      <c r="S342" s="183"/>
      <c r="T342" s="184"/>
      <c r="AT342" s="178" t="s">
        <v>137</v>
      </c>
      <c r="AU342" s="178" t="s">
        <v>88</v>
      </c>
      <c r="AV342" s="13" t="s">
        <v>88</v>
      </c>
      <c r="AW342" s="13" t="s">
        <v>35</v>
      </c>
      <c r="AX342" s="13" t="s">
        <v>79</v>
      </c>
      <c r="AY342" s="178" t="s">
        <v>129</v>
      </c>
    </row>
    <row r="343" spans="1:65" s="14" customFormat="1">
      <c r="B343" s="185"/>
      <c r="D343" s="177" t="s">
        <v>137</v>
      </c>
      <c r="E343" s="186" t="s">
        <v>1</v>
      </c>
      <c r="F343" s="187" t="s">
        <v>139</v>
      </c>
      <c r="H343" s="188">
        <v>3</v>
      </c>
      <c r="I343" s="189"/>
      <c r="L343" s="185"/>
      <c r="M343" s="190"/>
      <c r="N343" s="191"/>
      <c r="O343" s="191"/>
      <c r="P343" s="191"/>
      <c r="Q343" s="191"/>
      <c r="R343" s="191"/>
      <c r="S343" s="191"/>
      <c r="T343" s="192"/>
      <c r="AT343" s="186" t="s">
        <v>137</v>
      </c>
      <c r="AU343" s="186" t="s">
        <v>88</v>
      </c>
      <c r="AV343" s="14" t="s">
        <v>135</v>
      </c>
      <c r="AW343" s="14" t="s">
        <v>35</v>
      </c>
      <c r="AX343" s="14" t="s">
        <v>21</v>
      </c>
      <c r="AY343" s="186" t="s">
        <v>129</v>
      </c>
    </row>
    <row r="344" spans="1:65" s="2" customFormat="1" ht="16.5" customHeight="1">
      <c r="A344" s="32"/>
      <c r="B344" s="161"/>
      <c r="C344" s="193" t="s">
        <v>889</v>
      </c>
      <c r="D344" s="193" t="s">
        <v>171</v>
      </c>
      <c r="E344" s="194" t="s">
        <v>890</v>
      </c>
      <c r="F344" s="195" t="s">
        <v>891</v>
      </c>
      <c r="G344" s="196" t="s">
        <v>216</v>
      </c>
      <c r="H344" s="197">
        <v>26</v>
      </c>
      <c r="I344" s="198"/>
      <c r="J344" s="199">
        <f>ROUND(I344*H344,2)</f>
        <v>0</v>
      </c>
      <c r="K344" s="200"/>
      <c r="L344" s="201"/>
      <c r="M344" s="202" t="s">
        <v>1</v>
      </c>
      <c r="N344" s="203" t="s">
        <v>44</v>
      </c>
      <c r="O344" s="58"/>
      <c r="P344" s="172">
        <f>O344*H344</f>
        <v>0</v>
      </c>
      <c r="Q344" s="172">
        <v>1.7000000000000001E-4</v>
      </c>
      <c r="R344" s="172">
        <f>Q344*H344</f>
        <v>4.4200000000000003E-3</v>
      </c>
      <c r="S344" s="172">
        <v>0</v>
      </c>
      <c r="T344" s="173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74" t="s">
        <v>295</v>
      </c>
      <c r="AT344" s="174" t="s">
        <v>171</v>
      </c>
      <c r="AU344" s="174" t="s">
        <v>88</v>
      </c>
      <c r="AY344" s="17" t="s">
        <v>129</v>
      </c>
      <c r="BE344" s="175">
        <f>IF(N344="základní",J344,0)</f>
        <v>0</v>
      </c>
      <c r="BF344" s="175">
        <f>IF(N344="snížená",J344,0)</f>
        <v>0</v>
      </c>
      <c r="BG344" s="175">
        <f>IF(N344="zákl. přenesená",J344,0)</f>
        <v>0</v>
      </c>
      <c r="BH344" s="175">
        <f>IF(N344="sníž. přenesená",J344,0)</f>
        <v>0</v>
      </c>
      <c r="BI344" s="175">
        <f>IF(N344="nulová",J344,0)</f>
        <v>0</v>
      </c>
      <c r="BJ344" s="17" t="s">
        <v>21</v>
      </c>
      <c r="BK344" s="175">
        <f>ROUND(I344*H344,2)</f>
        <v>0</v>
      </c>
      <c r="BL344" s="17" t="s">
        <v>211</v>
      </c>
      <c r="BM344" s="174" t="s">
        <v>892</v>
      </c>
    </row>
    <row r="345" spans="1:65" s="13" customFormat="1">
      <c r="B345" s="176"/>
      <c r="D345" s="177" t="s">
        <v>137</v>
      </c>
      <c r="E345" s="178" t="s">
        <v>1</v>
      </c>
      <c r="F345" s="179" t="s">
        <v>893</v>
      </c>
      <c r="H345" s="180">
        <v>26</v>
      </c>
      <c r="I345" s="181"/>
      <c r="L345" s="176"/>
      <c r="M345" s="182"/>
      <c r="N345" s="183"/>
      <c r="O345" s="183"/>
      <c r="P345" s="183"/>
      <c r="Q345" s="183"/>
      <c r="R345" s="183"/>
      <c r="S345" s="183"/>
      <c r="T345" s="184"/>
      <c r="AT345" s="178" t="s">
        <v>137</v>
      </c>
      <c r="AU345" s="178" t="s">
        <v>88</v>
      </c>
      <c r="AV345" s="13" t="s">
        <v>88</v>
      </c>
      <c r="AW345" s="13" t="s">
        <v>35</v>
      </c>
      <c r="AX345" s="13" t="s">
        <v>79</v>
      </c>
      <c r="AY345" s="178" t="s">
        <v>129</v>
      </c>
    </row>
    <row r="346" spans="1:65" s="14" customFormat="1">
      <c r="B346" s="185"/>
      <c r="D346" s="177" t="s">
        <v>137</v>
      </c>
      <c r="E346" s="186" t="s">
        <v>1</v>
      </c>
      <c r="F346" s="187" t="s">
        <v>139</v>
      </c>
      <c r="H346" s="188">
        <v>26</v>
      </c>
      <c r="I346" s="189"/>
      <c r="L346" s="185"/>
      <c r="M346" s="190"/>
      <c r="N346" s="191"/>
      <c r="O346" s="191"/>
      <c r="P346" s="191"/>
      <c r="Q346" s="191"/>
      <c r="R346" s="191"/>
      <c r="S346" s="191"/>
      <c r="T346" s="192"/>
      <c r="AT346" s="186" t="s">
        <v>137</v>
      </c>
      <c r="AU346" s="186" t="s">
        <v>88</v>
      </c>
      <c r="AV346" s="14" t="s">
        <v>135</v>
      </c>
      <c r="AW346" s="14" t="s">
        <v>35</v>
      </c>
      <c r="AX346" s="14" t="s">
        <v>21</v>
      </c>
      <c r="AY346" s="186" t="s">
        <v>129</v>
      </c>
    </row>
    <row r="347" spans="1:65" s="2" customFormat="1" ht="21.75" customHeight="1">
      <c r="A347" s="32"/>
      <c r="B347" s="161"/>
      <c r="C347" s="162" t="s">
        <v>894</v>
      </c>
      <c r="D347" s="162" t="s">
        <v>131</v>
      </c>
      <c r="E347" s="163" t="s">
        <v>895</v>
      </c>
      <c r="F347" s="164" t="s">
        <v>896</v>
      </c>
      <c r="G347" s="165" t="s">
        <v>216</v>
      </c>
      <c r="H347" s="166">
        <v>1</v>
      </c>
      <c r="I347" s="167"/>
      <c r="J347" s="168">
        <f>ROUND(I347*H347,2)</f>
        <v>0</v>
      </c>
      <c r="K347" s="169"/>
      <c r="L347" s="33"/>
      <c r="M347" s="170" t="s">
        <v>1</v>
      </c>
      <c r="N347" s="171" t="s">
        <v>44</v>
      </c>
      <c r="O347" s="58"/>
      <c r="P347" s="172">
        <f>O347*H347</f>
        <v>0</v>
      </c>
      <c r="Q347" s="172">
        <v>1.7000000000000001E-4</v>
      </c>
      <c r="R347" s="172">
        <f>Q347*H347</f>
        <v>1.7000000000000001E-4</v>
      </c>
      <c r="S347" s="172">
        <v>0</v>
      </c>
      <c r="T347" s="173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74" t="s">
        <v>211</v>
      </c>
      <c r="AT347" s="174" t="s">
        <v>131</v>
      </c>
      <c r="AU347" s="174" t="s">
        <v>88</v>
      </c>
      <c r="AY347" s="17" t="s">
        <v>129</v>
      </c>
      <c r="BE347" s="175">
        <f>IF(N347="základní",J347,0)</f>
        <v>0</v>
      </c>
      <c r="BF347" s="175">
        <f>IF(N347="snížená",J347,0)</f>
        <v>0</v>
      </c>
      <c r="BG347" s="175">
        <f>IF(N347="zákl. přenesená",J347,0)</f>
        <v>0</v>
      </c>
      <c r="BH347" s="175">
        <f>IF(N347="sníž. přenesená",J347,0)</f>
        <v>0</v>
      </c>
      <c r="BI347" s="175">
        <f>IF(N347="nulová",J347,0)</f>
        <v>0</v>
      </c>
      <c r="BJ347" s="17" t="s">
        <v>21</v>
      </c>
      <c r="BK347" s="175">
        <f>ROUND(I347*H347,2)</f>
        <v>0</v>
      </c>
      <c r="BL347" s="17" t="s">
        <v>211</v>
      </c>
      <c r="BM347" s="174" t="s">
        <v>897</v>
      </c>
    </row>
    <row r="348" spans="1:65" s="13" customFormat="1">
      <c r="B348" s="176"/>
      <c r="D348" s="177" t="s">
        <v>137</v>
      </c>
      <c r="E348" s="178" t="s">
        <v>1</v>
      </c>
      <c r="F348" s="179" t="s">
        <v>728</v>
      </c>
      <c r="H348" s="180">
        <v>1</v>
      </c>
      <c r="I348" s="181"/>
      <c r="L348" s="176"/>
      <c r="M348" s="182"/>
      <c r="N348" s="183"/>
      <c r="O348" s="183"/>
      <c r="P348" s="183"/>
      <c r="Q348" s="183"/>
      <c r="R348" s="183"/>
      <c r="S348" s="183"/>
      <c r="T348" s="184"/>
      <c r="AT348" s="178" t="s">
        <v>137</v>
      </c>
      <c r="AU348" s="178" t="s">
        <v>88</v>
      </c>
      <c r="AV348" s="13" t="s">
        <v>88</v>
      </c>
      <c r="AW348" s="13" t="s">
        <v>35</v>
      </c>
      <c r="AX348" s="13" t="s">
        <v>79</v>
      </c>
      <c r="AY348" s="178" t="s">
        <v>129</v>
      </c>
    </row>
    <row r="349" spans="1:65" s="14" customFormat="1">
      <c r="B349" s="185"/>
      <c r="D349" s="177" t="s">
        <v>137</v>
      </c>
      <c r="E349" s="186" t="s">
        <v>1</v>
      </c>
      <c r="F349" s="187" t="s">
        <v>139</v>
      </c>
      <c r="H349" s="188">
        <v>1</v>
      </c>
      <c r="I349" s="189"/>
      <c r="L349" s="185"/>
      <c r="M349" s="190"/>
      <c r="N349" s="191"/>
      <c r="O349" s="191"/>
      <c r="P349" s="191"/>
      <c r="Q349" s="191"/>
      <c r="R349" s="191"/>
      <c r="S349" s="191"/>
      <c r="T349" s="192"/>
      <c r="AT349" s="186" t="s">
        <v>137</v>
      </c>
      <c r="AU349" s="186" t="s">
        <v>88</v>
      </c>
      <c r="AV349" s="14" t="s">
        <v>135</v>
      </c>
      <c r="AW349" s="14" t="s">
        <v>35</v>
      </c>
      <c r="AX349" s="14" t="s">
        <v>21</v>
      </c>
      <c r="AY349" s="186" t="s">
        <v>129</v>
      </c>
    </row>
    <row r="350" spans="1:65" s="2" customFormat="1" ht="21.75" customHeight="1">
      <c r="A350" s="32"/>
      <c r="B350" s="161"/>
      <c r="C350" s="162" t="s">
        <v>898</v>
      </c>
      <c r="D350" s="162" t="s">
        <v>131</v>
      </c>
      <c r="E350" s="163" t="s">
        <v>899</v>
      </c>
      <c r="F350" s="164" t="s">
        <v>900</v>
      </c>
      <c r="G350" s="165" t="s">
        <v>216</v>
      </c>
      <c r="H350" s="166">
        <v>1</v>
      </c>
      <c r="I350" s="167"/>
      <c r="J350" s="168">
        <f>ROUND(I350*H350,2)</f>
        <v>0</v>
      </c>
      <c r="K350" s="169"/>
      <c r="L350" s="33"/>
      <c r="M350" s="170" t="s">
        <v>1</v>
      </c>
      <c r="N350" s="171" t="s">
        <v>44</v>
      </c>
      <c r="O350" s="58"/>
      <c r="P350" s="172">
        <f>O350*H350</f>
        <v>0</v>
      </c>
      <c r="Q350" s="172">
        <v>5.0000000000000001E-4</v>
      </c>
      <c r="R350" s="172">
        <f>Q350*H350</f>
        <v>5.0000000000000001E-4</v>
      </c>
      <c r="S350" s="172">
        <v>0</v>
      </c>
      <c r="T350" s="173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74" t="s">
        <v>211</v>
      </c>
      <c r="AT350" s="174" t="s">
        <v>131</v>
      </c>
      <c r="AU350" s="174" t="s">
        <v>88</v>
      </c>
      <c r="AY350" s="17" t="s">
        <v>129</v>
      </c>
      <c r="BE350" s="175">
        <f>IF(N350="základní",J350,0)</f>
        <v>0</v>
      </c>
      <c r="BF350" s="175">
        <f>IF(N350="snížená",J350,0)</f>
        <v>0</v>
      </c>
      <c r="BG350" s="175">
        <f>IF(N350="zákl. přenesená",J350,0)</f>
        <v>0</v>
      </c>
      <c r="BH350" s="175">
        <f>IF(N350="sníž. přenesená",J350,0)</f>
        <v>0</v>
      </c>
      <c r="BI350" s="175">
        <f>IF(N350="nulová",J350,0)</f>
        <v>0</v>
      </c>
      <c r="BJ350" s="17" t="s">
        <v>21</v>
      </c>
      <c r="BK350" s="175">
        <f>ROUND(I350*H350,2)</f>
        <v>0</v>
      </c>
      <c r="BL350" s="17" t="s">
        <v>211</v>
      </c>
      <c r="BM350" s="174" t="s">
        <v>901</v>
      </c>
    </row>
    <row r="351" spans="1:65" s="13" customFormat="1">
      <c r="B351" s="176"/>
      <c r="D351" s="177" t="s">
        <v>137</v>
      </c>
      <c r="E351" s="178" t="s">
        <v>1</v>
      </c>
      <c r="F351" s="179" t="s">
        <v>728</v>
      </c>
      <c r="H351" s="180">
        <v>1</v>
      </c>
      <c r="I351" s="181"/>
      <c r="L351" s="176"/>
      <c r="M351" s="182"/>
      <c r="N351" s="183"/>
      <c r="O351" s="183"/>
      <c r="P351" s="183"/>
      <c r="Q351" s="183"/>
      <c r="R351" s="183"/>
      <c r="S351" s="183"/>
      <c r="T351" s="184"/>
      <c r="AT351" s="178" t="s">
        <v>137</v>
      </c>
      <c r="AU351" s="178" t="s">
        <v>88</v>
      </c>
      <c r="AV351" s="13" t="s">
        <v>88</v>
      </c>
      <c r="AW351" s="13" t="s">
        <v>35</v>
      </c>
      <c r="AX351" s="13" t="s">
        <v>79</v>
      </c>
      <c r="AY351" s="178" t="s">
        <v>129</v>
      </c>
    </row>
    <row r="352" spans="1:65" s="14" customFormat="1">
      <c r="B352" s="185"/>
      <c r="D352" s="177" t="s">
        <v>137</v>
      </c>
      <c r="E352" s="186" t="s">
        <v>1</v>
      </c>
      <c r="F352" s="187" t="s">
        <v>139</v>
      </c>
      <c r="H352" s="188">
        <v>1</v>
      </c>
      <c r="I352" s="189"/>
      <c r="L352" s="185"/>
      <c r="M352" s="190"/>
      <c r="N352" s="191"/>
      <c r="O352" s="191"/>
      <c r="P352" s="191"/>
      <c r="Q352" s="191"/>
      <c r="R352" s="191"/>
      <c r="S352" s="191"/>
      <c r="T352" s="192"/>
      <c r="AT352" s="186" t="s">
        <v>137</v>
      </c>
      <c r="AU352" s="186" t="s">
        <v>88</v>
      </c>
      <c r="AV352" s="14" t="s">
        <v>135</v>
      </c>
      <c r="AW352" s="14" t="s">
        <v>35</v>
      </c>
      <c r="AX352" s="14" t="s">
        <v>21</v>
      </c>
      <c r="AY352" s="186" t="s">
        <v>129</v>
      </c>
    </row>
    <row r="353" spans="1:65" s="2" customFormat="1" ht="16.5" customHeight="1">
      <c r="A353" s="32"/>
      <c r="B353" s="161"/>
      <c r="C353" s="162" t="s">
        <v>902</v>
      </c>
      <c r="D353" s="162" t="s">
        <v>131</v>
      </c>
      <c r="E353" s="163" t="s">
        <v>903</v>
      </c>
      <c r="F353" s="164" t="s">
        <v>904</v>
      </c>
      <c r="G353" s="165" t="s">
        <v>216</v>
      </c>
      <c r="H353" s="166">
        <v>1</v>
      </c>
      <c r="I353" s="167"/>
      <c r="J353" s="168">
        <f>ROUND(I353*H353,2)</f>
        <v>0</v>
      </c>
      <c r="K353" s="169"/>
      <c r="L353" s="33"/>
      <c r="M353" s="170" t="s">
        <v>1</v>
      </c>
      <c r="N353" s="171" t="s">
        <v>44</v>
      </c>
      <c r="O353" s="58"/>
      <c r="P353" s="172">
        <f>O353*H353</f>
        <v>0</v>
      </c>
      <c r="Q353" s="172">
        <v>1.0399999999999999E-3</v>
      </c>
      <c r="R353" s="172">
        <f>Q353*H353</f>
        <v>1.0399999999999999E-3</v>
      </c>
      <c r="S353" s="172">
        <v>0</v>
      </c>
      <c r="T353" s="173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74" t="s">
        <v>211</v>
      </c>
      <c r="AT353" s="174" t="s">
        <v>131</v>
      </c>
      <c r="AU353" s="174" t="s">
        <v>88</v>
      </c>
      <c r="AY353" s="17" t="s">
        <v>129</v>
      </c>
      <c r="BE353" s="175">
        <f>IF(N353="základní",J353,0)</f>
        <v>0</v>
      </c>
      <c r="BF353" s="175">
        <f>IF(N353="snížená",J353,0)</f>
        <v>0</v>
      </c>
      <c r="BG353" s="175">
        <f>IF(N353="zákl. přenesená",J353,0)</f>
        <v>0</v>
      </c>
      <c r="BH353" s="175">
        <f>IF(N353="sníž. přenesená",J353,0)</f>
        <v>0</v>
      </c>
      <c r="BI353" s="175">
        <f>IF(N353="nulová",J353,0)</f>
        <v>0</v>
      </c>
      <c r="BJ353" s="17" t="s">
        <v>21</v>
      </c>
      <c r="BK353" s="175">
        <f>ROUND(I353*H353,2)</f>
        <v>0</v>
      </c>
      <c r="BL353" s="17" t="s">
        <v>211</v>
      </c>
      <c r="BM353" s="174" t="s">
        <v>905</v>
      </c>
    </row>
    <row r="354" spans="1:65" s="13" customFormat="1">
      <c r="B354" s="176"/>
      <c r="D354" s="177" t="s">
        <v>137</v>
      </c>
      <c r="E354" s="178" t="s">
        <v>1</v>
      </c>
      <c r="F354" s="179" t="s">
        <v>728</v>
      </c>
      <c r="H354" s="180">
        <v>1</v>
      </c>
      <c r="I354" s="181"/>
      <c r="L354" s="176"/>
      <c r="M354" s="182"/>
      <c r="N354" s="183"/>
      <c r="O354" s="183"/>
      <c r="P354" s="183"/>
      <c r="Q354" s="183"/>
      <c r="R354" s="183"/>
      <c r="S354" s="183"/>
      <c r="T354" s="184"/>
      <c r="AT354" s="178" t="s">
        <v>137</v>
      </c>
      <c r="AU354" s="178" t="s">
        <v>88</v>
      </c>
      <c r="AV354" s="13" t="s">
        <v>88</v>
      </c>
      <c r="AW354" s="13" t="s">
        <v>35</v>
      </c>
      <c r="AX354" s="13" t="s">
        <v>79</v>
      </c>
      <c r="AY354" s="178" t="s">
        <v>129</v>
      </c>
    </row>
    <row r="355" spans="1:65" s="14" customFormat="1">
      <c r="B355" s="185"/>
      <c r="D355" s="177" t="s">
        <v>137</v>
      </c>
      <c r="E355" s="186" t="s">
        <v>1</v>
      </c>
      <c r="F355" s="187" t="s">
        <v>139</v>
      </c>
      <c r="H355" s="188">
        <v>1</v>
      </c>
      <c r="I355" s="189"/>
      <c r="L355" s="185"/>
      <c r="M355" s="190"/>
      <c r="N355" s="191"/>
      <c r="O355" s="191"/>
      <c r="P355" s="191"/>
      <c r="Q355" s="191"/>
      <c r="R355" s="191"/>
      <c r="S355" s="191"/>
      <c r="T355" s="192"/>
      <c r="AT355" s="186" t="s">
        <v>137</v>
      </c>
      <c r="AU355" s="186" t="s">
        <v>88</v>
      </c>
      <c r="AV355" s="14" t="s">
        <v>135</v>
      </c>
      <c r="AW355" s="14" t="s">
        <v>35</v>
      </c>
      <c r="AX355" s="14" t="s">
        <v>21</v>
      </c>
      <c r="AY355" s="186" t="s">
        <v>129</v>
      </c>
    </row>
    <row r="356" spans="1:65" s="2" customFormat="1" ht="21.75" customHeight="1">
      <c r="A356" s="32"/>
      <c r="B356" s="161"/>
      <c r="C356" s="162" t="s">
        <v>906</v>
      </c>
      <c r="D356" s="162" t="s">
        <v>131</v>
      </c>
      <c r="E356" s="163" t="s">
        <v>907</v>
      </c>
      <c r="F356" s="164" t="s">
        <v>908</v>
      </c>
      <c r="G356" s="165" t="s">
        <v>216</v>
      </c>
      <c r="H356" s="166">
        <v>1</v>
      </c>
      <c r="I356" s="167"/>
      <c r="J356" s="168">
        <f>ROUND(I356*H356,2)</f>
        <v>0</v>
      </c>
      <c r="K356" s="169"/>
      <c r="L356" s="33"/>
      <c r="M356" s="170" t="s">
        <v>1</v>
      </c>
      <c r="N356" s="171" t="s">
        <v>44</v>
      </c>
      <c r="O356" s="58"/>
      <c r="P356" s="172">
        <f>O356*H356</f>
        <v>0</v>
      </c>
      <c r="Q356" s="172">
        <v>2.2000000000000001E-4</v>
      </c>
      <c r="R356" s="172">
        <f>Q356*H356</f>
        <v>2.2000000000000001E-4</v>
      </c>
      <c r="S356" s="172">
        <v>0</v>
      </c>
      <c r="T356" s="173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74" t="s">
        <v>211</v>
      </c>
      <c r="AT356" s="174" t="s">
        <v>131</v>
      </c>
      <c r="AU356" s="174" t="s">
        <v>88</v>
      </c>
      <c r="AY356" s="17" t="s">
        <v>129</v>
      </c>
      <c r="BE356" s="175">
        <f>IF(N356="základní",J356,0)</f>
        <v>0</v>
      </c>
      <c r="BF356" s="175">
        <f>IF(N356="snížená",J356,0)</f>
        <v>0</v>
      </c>
      <c r="BG356" s="175">
        <f>IF(N356="zákl. přenesená",J356,0)</f>
        <v>0</v>
      </c>
      <c r="BH356" s="175">
        <f>IF(N356="sníž. přenesená",J356,0)</f>
        <v>0</v>
      </c>
      <c r="BI356" s="175">
        <f>IF(N356="nulová",J356,0)</f>
        <v>0</v>
      </c>
      <c r="BJ356" s="17" t="s">
        <v>21</v>
      </c>
      <c r="BK356" s="175">
        <f>ROUND(I356*H356,2)</f>
        <v>0</v>
      </c>
      <c r="BL356" s="17" t="s">
        <v>211</v>
      </c>
      <c r="BM356" s="174" t="s">
        <v>909</v>
      </c>
    </row>
    <row r="357" spans="1:65" s="13" customFormat="1">
      <c r="B357" s="176"/>
      <c r="D357" s="177" t="s">
        <v>137</v>
      </c>
      <c r="E357" s="178" t="s">
        <v>1</v>
      </c>
      <c r="F357" s="179" t="s">
        <v>728</v>
      </c>
      <c r="H357" s="180">
        <v>1</v>
      </c>
      <c r="I357" s="181"/>
      <c r="L357" s="176"/>
      <c r="M357" s="182"/>
      <c r="N357" s="183"/>
      <c r="O357" s="183"/>
      <c r="P357" s="183"/>
      <c r="Q357" s="183"/>
      <c r="R357" s="183"/>
      <c r="S357" s="183"/>
      <c r="T357" s="184"/>
      <c r="AT357" s="178" t="s">
        <v>137</v>
      </c>
      <c r="AU357" s="178" t="s">
        <v>88</v>
      </c>
      <c r="AV357" s="13" t="s">
        <v>88</v>
      </c>
      <c r="AW357" s="13" t="s">
        <v>35</v>
      </c>
      <c r="AX357" s="13" t="s">
        <v>79</v>
      </c>
      <c r="AY357" s="178" t="s">
        <v>129</v>
      </c>
    </row>
    <row r="358" spans="1:65" s="14" customFormat="1">
      <c r="B358" s="185"/>
      <c r="D358" s="177" t="s">
        <v>137</v>
      </c>
      <c r="E358" s="186" t="s">
        <v>1</v>
      </c>
      <c r="F358" s="187" t="s">
        <v>139</v>
      </c>
      <c r="H358" s="188">
        <v>1</v>
      </c>
      <c r="I358" s="189"/>
      <c r="L358" s="185"/>
      <c r="M358" s="190"/>
      <c r="N358" s="191"/>
      <c r="O358" s="191"/>
      <c r="P358" s="191"/>
      <c r="Q358" s="191"/>
      <c r="R358" s="191"/>
      <c r="S358" s="191"/>
      <c r="T358" s="192"/>
      <c r="AT358" s="186" t="s">
        <v>137</v>
      </c>
      <c r="AU358" s="186" t="s">
        <v>88</v>
      </c>
      <c r="AV358" s="14" t="s">
        <v>135</v>
      </c>
      <c r="AW358" s="14" t="s">
        <v>35</v>
      </c>
      <c r="AX358" s="14" t="s">
        <v>21</v>
      </c>
      <c r="AY358" s="186" t="s">
        <v>129</v>
      </c>
    </row>
    <row r="359" spans="1:65" s="2" customFormat="1" ht="21.75" customHeight="1">
      <c r="A359" s="32"/>
      <c r="B359" s="161"/>
      <c r="C359" s="162" t="s">
        <v>910</v>
      </c>
      <c r="D359" s="162" t="s">
        <v>131</v>
      </c>
      <c r="E359" s="163" t="s">
        <v>911</v>
      </c>
      <c r="F359" s="164" t="s">
        <v>912</v>
      </c>
      <c r="G359" s="165" t="s">
        <v>216</v>
      </c>
      <c r="H359" s="166">
        <v>22</v>
      </c>
      <c r="I359" s="167"/>
      <c r="J359" s="168">
        <f>ROUND(I359*H359,2)</f>
        <v>0</v>
      </c>
      <c r="K359" s="169"/>
      <c r="L359" s="33"/>
      <c r="M359" s="170" t="s">
        <v>1</v>
      </c>
      <c r="N359" s="171" t="s">
        <v>44</v>
      </c>
      <c r="O359" s="58"/>
      <c r="P359" s="172">
        <f>O359*H359</f>
        <v>0</v>
      </c>
      <c r="Q359" s="172">
        <v>4.0000000000000002E-4</v>
      </c>
      <c r="R359" s="172">
        <f>Q359*H359</f>
        <v>8.8000000000000005E-3</v>
      </c>
      <c r="S359" s="172">
        <v>0</v>
      </c>
      <c r="T359" s="173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74" t="s">
        <v>211</v>
      </c>
      <c r="AT359" s="174" t="s">
        <v>131</v>
      </c>
      <c r="AU359" s="174" t="s">
        <v>88</v>
      </c>
      <c r="AY359" s="17" t="s">
        <v>129</v>
      </c>
      <c r="BE359" s="175">
        <f>IF(N359="základní",J359,0)</f>
        <v>0</v>
      </c>
      <c r="BF359" s="175">
        <f>IF(N359="snížená",J359,0)</f>
        <v>0</v>
      </c>
      <c r="BG359" s="175">
        <f>IF(N359="zákl. přenesená",J359,0)</f>
        <v>0</v>
      </c>
      <c r="BH359" s="175">
        <f>IF(N359="sníž. přenesená",J359,0)</f>
        <v>0</v>
      </c>
      <c r="BI359" s="175">
        <f>IF(N359="nulová",J359,0)</f>
        <v>0</v>
      </c>
      <c r="BJ359" s="17" t="s">
        <v>21</v>
      </c>
      <c r="BK359" s="175">
        <f>ROUND(I359*H359,2)</f>
        <v>0</v>
      </c>
      <c r="BL359" s="17" t="s">
        <v>211</v>
      </c>
      <c r="BM359" s="174" t="s">
        <v>913</v>
      </c>
    </row>
    <row r="360" spans="1:65" s="13" customFormat="1">
      <c r="B360" s="176"/>
      <c r="D360" s="177" t="s">
        <v>137</v>
      </c>
      <c r="E360" s="178" t="s">
        <v>1</v>
      </c>
      <c r="F360" s="179" t="s">
        <v>914</v>
      </c>
      <c r="H360" s="180">
        <v>22</v>
      </c>
      <c r="I360" s="181"/>
      <c r="L360" s="176"/>
      <c r="M360" s="182"/>
      <c r="N360" s="183"/>
      <c r="O360" s="183"/>
      <c r="P360" s="183"/>
      <c r="Q360" s="183"/>
      <c r="R360" s="183"/>
      <c r="S360" s="183"/>
      <c r="T360" s="184"/>
      <c r="AT360" s="178" t="s">
        <v>137</v>
      </c>
      <c r="AU360" s="178" t="s">
        <v>88</v>
      </c>
      <c r="AV360" s="13" t="s">
        <v>88</v>
      </c>
      <c r="AW360" s="13" t="s">
        <v>35</v>
      </c>
      <c r="AX360" s="13" t="s">
        <v>79</v>
      </c>
      <c r="AY360" s="178" t="s">
        <v>129</v>
      </c>
    </row>
    <row r="361" spans="1:65" s="14" customFormat="1">
      <c r="B361" s="185"/>
      <c r="D361" s="177" t="s">
        <v>137</v>
      </c>
      <c r="E361" s="186" t="s">
        <v>1</v>
      </c>
      <c r="F361" s="187" t="s">
        <v>139</v>
      </c>
      <c r="H361" s="188">
        <v>22</v>
      </c>
      <c r="I361" s="189"/>
      <c r="L361" s="185"/>
      <c r="M361" s="190"/>
      <c r="N361" s="191"/>
      <c r="O361" s="191"/>
      <c r="P361" s="191"/>
      <c r="Q361" s="191"/>
      <c r="R361" s="191"/>
      <c r="S361" s="191"/>
      <c r="T361" s="192"/>
      <c r="AT361" s="186" t="s">
        <v>137</v>
      </c>
      <c r="AU361" s="186" t="s">
        <v>88</v>
      </c>
      <c r="AV361" s="14" t="s">
        <v>135</v>
      </c>
      <c r="AW361" s="14" t="s">
        <v>35</v>
      </c>
      <c r="AX361" s="14" t="s">
        <v>21</v>
      </c>
      <c r="AY361" s="186" t="s">
        <v>129</v>
      </c>
    </row>
    <row r="362" spans="1:65" s="2" customFormat="1" ht="21.75" customHeight="1">
      <c r="A362" s="32"/>
      <c r="B362" s="161"/>
      <c r="C362" s="162" t="s">
        <v>915</v>
      </c>
      <c r="D362" s="162" t="s">
        <v>131</v>
      </c>
      <c r="E362" s="163" t="s">
        <v>916</v>
      </c>
      <c r="F362" s="164" t="s">
        <v>917</v>
      </c>
      <c r="G362" s="165" t="s">
        <v>216</v>
      </c>
      <c r="H362" s="166">
        <v>2</v>
      </c>
      <c r="I362" s="167"/>
      <c r="J362" s="168">
        <f>ROUND(I362*H362,2)</f>
        <v>0</v>
      </c>
      <c r="K362" s="169"/>
      <c r="L362" s="33"/>
      <c r="M362" s="170" t="s">
        <v>1</v>
      </c>
      <c r="N362" s="171" t="s">
        <v>44</v>
      </c>
      <c r="O362" s="58"/>
      <c r="P362" s="172">
        <f>O362*H362</f>
        <v>0</v>
      </c>
      <c r="Q362" s="172">
        <v>1.1999999999999999E-3</v>
      </c>
      <c r="R362" s="172">
        <f>Q362*H362</f>
        <v>2.3999999999999998E-3</v>
      </c>
      <c r="S362" s="172">
        <v>0</v>
      </c>
      <c r="T362" s="173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74" t="s">
        <v>211</v>
      </c>
      <c r="AT362" s="174" t="s">
        <v>131</v>
      </c>
      <c r="AU362" s="174" t="s">
        <v>88</v>
      </c>
      <c r="AY362" s="17" t="s">
        <v>129</v>
      </c>
      <c r="BE362" s="175">
        <f>IF(N362="základní",J362,0)</f>
        <v>0</v>
      </c>
      <c r="BF362" s="175">
        <f>IF(N362="snížená",J362,0)</f>
        <v>0</v>
      </c>
      <c r="BG362" s="175">
        <f>IF(N362="zákl. přenesená",J362,0)</f>
        <v>0</v>
      </c>
      <c r="BH362" s="175">
        <f>IF(N362="sníž. přenesená",J362,0)</f>
        <v>0</v>
      </c>
      <c r="BI362" s="175">
        <f>IF(N362="nulová",J362,0)</f>
        <v>0</v>
      </c>
      <c r="BJ362" s="17" t="s">
        <v>21</v>
      </c>
      <c r="BK362" s="175">
        <f>ROUND(I362*H362,2)</f>
        <v>0</v>
      </c>
      <c r="BL362" s="17" t="s">
        <v>211</v>
      </c>
      <c r="BM362" s="174" t="s">
        <v>918</v>
      </c>
    </row>
    <row r="363" spans="1:65" s="13" customFormat="1">
      <c r="B363" s="176"/>
      <c r="D363" s="177" t="s">
        <v>137</v>
      </c>
      <c r="E363" s="178" t="s">
        <v>1</v>
      </c>
      <c r="F363" s="179" t="s">
        <v>919</v>
      </c>
      <c r="H363" s="180">
        <v>2</v>
      </c>
      <c r="I363" s="181"/>
      <c r="L363" s="176"/>
      <c r="M363" s="182"/>
      <c r="N363" s="183"/>
      <c r="O363" s="183"/>
      <c r="P363" s="183"/>
      <c r="Q363" s="183"/>
      <c r="R363" s="183"/>
      <c r="S363" s="183"/>
      <c r="T363" s="184"/>
      <c r="AT363" s="178" t="s">
        <v>137</v>
      </c>
      <c r="AU363" s="178" t="s">
        <v>88</v>
      </c>
      <c r="AV363" s="13" t="s">
        <v>88</v>
      </c>
      <c r="AW363" s="13" t="s">
        <v>35</v>
      </c>
      <c r="AX363" s="13" t="s">
        <v>79</v>
      </c>
      <c r="AY363" s="178" t="s">
        <v>129</v>
      </c>
    </row>
    <row r="364" spans="1:65" s="14" customFormat="1">
      <c r="B364" s="185"/>
      <c r="D364" s="177" t="s">
        <v>137</v>
      </c>
      <c r="E364" s="186" t="s">
        <v>1</v>
      </c>
      <c r="F364" s="187" t="s">
        <v>139</v>
      </c>
      <c r="H364" s="188">
        <v>2</v>
      </c>
      <c r="I364" s="189"/>
      <c r="L364" s="185"/>
      <c r="M364" s="190"/>
      <c r="N364" s="191"/>
      <c r="O364" s="191"/>
      <c r="P364" s="191"/>
      <c r="Q364" s="191"/>
      <c r="R364" s="191"/>
      <c r="S364" s="191"/>
      <c r="T364" s="192"/>
      <c r="AT364" s="186" t="s">
        <v>137</v>
      </c>
      <c r="AU364" s="186" t="s">
        <v>88</v>
      </c>
      <c r="AV364" s="14" t="s">
        <v>135</v>
      </c>
      <c r="AW364" s="14" t="s">
        <v>35</v>
      </c>
      <c r="AX364" s="14" t="s">
        <v>21</v>
      </c>
      <c r="AY364" s="186" t="s">
        <v>129</v>
      </c>
    </row>
    <row r="365" spans="1:65" s="2" customFormat="1" ht="21.75" customHeight="1">
      <c r="A365" s="32"/>
      <c r="B365" s="161"/>
      <c r="C365" s="162" t="s">
        <v>920</v>
      </c>
      <c r="D365" s="162" t="s">
        <v>131</v>
      </c>
      <c r="E365" s="163" t="s">
        <v>921</v>
      </c>
      <c r="F365" s="164" t="s">
        <v>922</v>
      </c>
      <c r="G365" s="165" t="s">
        <v>216</v>
      </c>
      <c r="H365" s="166">
        <v>4</v>
      </c>
      <c r="I365" s="167"/>
      <c r="J365" s="168">
        <f>ROUND(I365*H365,2)</f>
        <v>0</v>
      </c>
      <c r="K365" s="169"/>
      <c r="L365" s="33"/>
      <c r="M365" s="170" t="s">
        <v>1</v>
      </c>
      <c r="N365" s="171" t="s">
        <v>44</v>
      </c>
      <c r="O365" s="58"/>
      <c r="P365" s="172">
        <f>O365*H365</f>
        <v>0</v>
      </c>
      <c r="Q365" s="172">
        <v>1.82E-3</v>
      </c>
      <c r="R365" s="172">
        <f>Q365*H365</f>
        <v>7.28E-3</v>
      </c>
      <c r="S365" s="172">
        <v>0</v>
      </c>
      <c r="T365" s="173">
        <f>S365*H365</f>
        <v>0</v>
      </c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R365" s="174" t="s">
        <v>211</v>
      </c>
      <c r="AT365" s="174" t="s">
        <v>131</v>
      </c>
      <c r="AU365" s="174" t="s">
        <v>88</v>
      </c>
      <c r="AY365" s="17" t="s">
        <v>129</v>
      </c>
      <c r="BE365" s="175">
        <f>IF(N365="základní",J365,0)</f>
        <v>0</v>
      </c>
      <c r="BF365" s="175">
        <f>IF(N365="snížená",J365,0)</f>
        <v>0</v>
      </c>
      <c r="BG365" s="175">
        <f>IF(N365="zákl. přenesená",J365,0)</f>
        <v>0</v>
      </c>
      <c r="BH365" s="175">
        <f>IF(N365="sníž. přenesená",J365,0)</f>
        <v>0</v>
      </c>
      <c r="BI365" s="175">
        <f>IF(N365="nulová",J365,0)</f>
        <v>0</v>
      </c>
      <c r="BJ365" s="17" t="s">
        <v>21</v>
      </c>
      <c r="BK365" s="175">
        <f>ROUND(I365*H365,2)</f>
        <v>0</v>
      </c>
      <c r="BL365" s="17" t="s">
        <v>211</v>
      </c>
      <c r="BM365" s="174" t="s">
        <v>923</v>
      </c>
    </row>
    <row r="366" spans="1:65" s="13" customFormat="1">
      <c r="B366" s="176"/>
      <c r="D366" s="177" t="s">
        <v>137</v>
      </c>
      <c r="E366" s="178" t="s">
        <v>1</v>
      </c>
      <c r="F366" s="179" t="s">
        <v>924</v>
      </c>
      <c r="H366" s="180">
        <v>4</v>
      </c>
      <c r="I366" s="181"/>
      <c r="L366" s="176"/>
      <c r="M366" s="182"/>
      <c r="N366" s="183"/>
      <c r="O366" s="183"/>
      <c r="P366" s="183"/>
      <c r="Q366" s="183"/>
      <c r="R366" s="183"/>
      <c r="S366" s="183"/>
      <c r="T366" s="184"/>
      <c r="AT366" s="178" t="s">
        <v>137</v>
      </c>
      <c r="AU366" s="178" t="s">
        <v>88</v>
      </c>
      <c r="AV366" s="13" t="s">
        <v>88</v>
      </c>
      <c r="AW366" s="13" t="s">
        <v>35</v>
      </c>
      <c r="AX366" s="13" t="s">
        <v>79</v>
      </c>
      <c r="AY366" s="178" t="s">
        <v>129</v>
      </c>
    </row>
    <row r="367" spans="1:65" s="14" customFormat="1">
      <c r="B367" s="185"/>
      <c r="D367" s="177" t="s">
        <v>137</v>
      </c>
      <c r="E367" s="186" t="s">
        <v>1</v>
      </c>
      <c r="F367" s="187" t="s">
        <v>139</v>
      </c>
      <c r="H367" s="188">
        <v>4</v>
      </c>
      <c r="I367" s="189"/>
      <c r="L367" s="185"/>
      <c r="M367" s="190"/>
      <c r="N367" s="191"/>
      <c r="O367" s="191"/>
      <c r="P367" s="191"/>
      <c r="Q367" s="191"/>
      <c r="R367" s="191"/>
      <c r="S367" s="191"/>
      <c r="T367" s="192"/>
      <c r="AT367" s="186" t="s">
        <v>137</v>
      </c>
      <c r="AU367" s="186" t="s">
        <v>88</v>
      </c>
      <c r="AV367" s="14" t="s">
        <v>135</v>
      </c>
      <c r="AW367" s="14" t="s">
        <v>35</v>
      </c>
      <c r="AX367" s="14" t="s">
        <v>21</v>
      </c>
      <c r="AY367" s="186" t="s">
        <v>129</v>
      </c>
    </row>
    <row r="368" spans="1:65" s="2" customFormat="1" ht="16.5" customHeight="1">
      <c r="A368" s="32"/>
      <c r="B368" s="161"/>
      <c r="C368" s="162" t="s">
        <v>925</v>
      </c>
      <c r="D368" s="162" t="s">
        <v>131</v>
      </c>
      <c r="E368" s="163" t="s">
        <v>926</v>
      </c>
      <c r="F368" s="164" t="s">
        <v>927</v>
      </c>
      <c r="G368" s="165" t="s">
        <v>216</v>
      </c>
      <c r="H368" s="166">
        <v>1</v>
      </c>
      <c r="I368" s="167"/>
      <c r="J368" s="168">
        <f>ROUND(I368*H368,2)</f>
        <v>0</v>
      </c>
      <c r="K368" s="169"/>
      <c r="L368" s="33"/>
      <c r="M368" s="170" t="s">
        <v>1</v>
      </c>
      <c r="N368" s="171" t="s">
        <v>44</v>
      </c>
      <c r="O368" s="58"/>
      <c r="P368" s="172">
        <f>O368*H368</f>
        <v>0</v>
      </c>
      <c r="Q368" s="172">
        <v>2.0000000000000002E-5</v>
      </c>
      <c r="R368" s="172">
        <f>Q368*H368</f>
        <v>2.0000000000000002E-5</v>
      </c>
      <c r="S368" s="172">
        <v>0</v>
      </c>
      <c r="T368" s="173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74" t="s">
        <v>211</v>
      </c>
      <c r="AT368" s="174" t="s">
        <v>131</v>
      </c>
      <c r="AU368" s="174" t="s">
        <v>88</v>
      </c>
      <c r="AY368" s="17" t="s">
        <v>129</v>
      </c>
      <c r="BE368" s="175">
        <f>IF(N368="základní",J368,0)</f>
        <v>0</v>
      </c>
      <c r="BF368" s="175">
        <f>IF(N368="snížená",J368,0)</f>
        <v>0</v>
      </c>
      <c r="BG368" s="175">
        <f>IF(N368="zákl. přenesená",J368,0)</f>
        <v>0</v>
      </c>
      <c r="BH368" s="175">
        <f>IF(N368="sníž. přenesená",J368,0)</f>
        <v>0</v>
      </c>
      <c r="BI368" s="175">
        <f>IF(N368="nulová",J368,0)</f>
        <v>0</v>
      </c>
      <c r="BJ368" s="17" t="s">
        <v>21</v>
      </c>
      <c r="BK368" s="175">
        <f>ROUND(I368*H368,2)</f>
        <v>0</v>
      </c>
      <c r="BL368" s="17" t="s">
        <v>211</v>
      </c>
      <c r="BM368" s="174" t="s">
        <v>928</v>
      </c>
    </row>
    <row r="369" spans="1:65" s="13" customFormat="1">
      <c r="B369" s="176"/>
      <c r="D369" s="177" t="s">
        <v>137</v>
      </c>
      <c r="E369" s="178" t="s">
        <v>1</v>
      </c>
      <c r="F369" s="179" t="s">
        <v>929</v>
      </c>
      <c r="H369" s="180">
        <v>1</v>
      </c>
      <c r="I369" s="181"/>
      <c r="L369" s="176"/>
      <c r="M369" s="182"/>
      <c r="N369" s="183"/>
      <c r="O369" s="183"/>
      <c r="P369" s="183"/>
      <c r="Q369" s="183"/>
      <c r="R369" s="183"/>
      <c r="S369" s="183"/>
      <c r="T369" s="184"/>
      <c r="AT369" s="178" t="s">
        <v>137</v>
      </c>
      <c r="AU369" s="178" t="s">
        <v>88</v>
      </c>
      <c r="AV369" s="13" t="s">
        <v>88</v>
      </c>
      <c r="AW369" s="13" t="s">
        <v>35</v>
      </c>
      <c r="AX369" s="13" t="s">
        <v>79</v>
      </c>
      <c r="AY369" s="178" t="s">
        <v>129</v>
      </c>
    </row>
    <row r="370" spans="1:65" s="14" customFormat="1">
      <c r="B370" s="185"/>
      <c r="D370" s="177" t="s">
        <v>137</v>
      </c>
      <c r="E370" s="186" t="s">
        <v>1</v>
      </c>
      <c r="F370" s="187" t="s">
        <v>139</v>
      </c>
      <c r="H370" s="188">
        <v>1</v>
      </c>
      <c r="I370" s="189"/>
      <c r="L370" s="185"/>
      <c r="M370" s="190"/>
      <c r="N370" s="191"/>
      <c r="O370" s="191"/>
      <c r="P370" s="191"/>
      <c r="Q370" s="191"/>
      <c r="R370" s="191"/>
      <c r="S370" s="191"/>
      <c r="T370" s="192"/>
      <c r="AT370" s="186" t="s">
        <v>137</v>
      </c>
      <c r="AU370" s="186" t="s">
        <v>88</v>
      </c>
      <c r="AV370" s="14" t="s">
        <v>135</v>
      </c>
      <c r="AW370" s="14" t="s">
        <v>35</v>
      </c>
      <c r="AX370" s="14" t="s">
        <v>21</v>
      </c>
      <c r="AY370" s="186" t="s">
        <v>129</v>
      </c>
    </row>
    <row r="371" spans="1:65" s="2" customFormat="1" ht="21.75" customHeight="1">
      <c r="A371" s="32"/>
      <c r="B371" s="161"/>
      <c r="C371" s="193" t="s">
        <v>930</v>
      </c>
      <c r="D371" s="193" t="s">
        <v>171</v>
      </c>
      <c r="E371" s="194" t="s">
        <v>931</v>
      </c>
      <c r="F371" s="195" t="s">
        <v>932</v>
      </c>
      <c r="G371" s="196" t="s">
        <v>216</v>
      </c>
      <c r="H371" s="197">
        <v>1</v>
      </c>
      <c r="I371" s="198"/>
      <c r="J371" s="199">
        <f>ROUND(I371*H371,2)</f>
        <v>0</v>
      </c>
      <c r="K371" s="200"/>
      <c r="L371" s="201"/>
      <c r="M371" s="202" t="s">
        <v>1</v>
      </c>
      <c r="N371" s="203" t="s">
        <v>44</v>
      </c>
      <c r="O371" s="58"/>
      <c r="P371" s="172">
        <f>O371*H371</f>
        <v>0</v>
      </c>
      <c r="Q371" s="172">
        <v>2.9999999999999997E-4</v>
      </c>
      <c r="R371" s="172">
        <f>Q371*H371</f>
        <v>2.9999999999999997E-4</v>
      </c>
      <c r="S371" s="172">
        <v>0</v>
      </c>
      <c r="T371" s="173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74" t="s">
        <v>295</v>
      </c>
      <c r="AT371" s="174" t="s">
        <v>171</v>
      </c>
      <c r="AU371" s="174" t="s">
        <v>88</v>
      </c>
      <c r="AY371" s="17" t="s">
        <v>129</v>
      </c>
      <c r="BE371" s="175">
        <f>IF(N371="základní",J371,0)</f>
        <v>0</v>
      </c>
      <c r="BF371" s="175">
        <f>IF(N371="snížená",J371,0)</f>
        <v>0</v>
      </c>
      <c r="BG371" s="175">
        <f>IF(N371="zákl. přenesená",J371,0)</f>
        <v>0</v>
      </c>
      <c r="BH371" s="175">
        <f>IF(N371="sníž. přenesená",J371,0)</f>
        <v>0</v>
      </c>
      <c r="BI371" s="175">
        <f>IF(N371="nulová",J371,0)</f>
        <v>0</v>
      </c>
      <c r="BJ371" s="17" t="s">
        <v>21</v>
      </c>
      <c r="BK371" s="175">
        <f>ROUND(I371*H371,2)</f>
        <v>0</v>
      </c>
      <c r="BL371" s="17" t="s">
        <v>211</v>
      </c>
      <c r="BM371" s="174" t="s">
        <v>933</v>
      </c>
    </row>
    <row r="372" spans="1:65" s="13" customFormat="1">
      <c r="B372" s="176"/>
      <c r="D372" s="177" t="s">
        <v>137</v>
      </c>
      <c r="E372" s="178" t="s">
        <v>1</v>
      </c>
      <c r="F372" s="179" t="s">
        <v>929</v>
      </c>
      <c r="H372" s="180">
        <v>1</v>
      </c>
      <c r="I372" s="181"/>
      <c r="L372" s="176"/>
      <c r="M372" s="182"/>
      <c r="N372" s="183"/>
      <c r="O372" s="183"/>
      <c r="P372" s="183"/>
      <c r="Q372" s="183"/>
      <c r="R372" s="183"/>
      <c r="S372" s="183"/>
      <c r="T372" s="184"/>
      <c r="AT372" s="178" t="s">
        <v>137</v>
      </c>
      <c r="AU372" s="178" t="s">
        <v>88</v>
      </c>
      <c r="AV372" s="13" t="s">
        <v>88</v>
      </c>
      <c r="AW372" s="13" t="s">
        <v>35</v>
      </c>
      <c r="AX372" s="13" t="s">
        <v>79</v>
      </c>
      <c r="AY372" s="178" t="s">
        <v>129</v>
      </c>
    </row>
    <row r="373" spans="1:65" s="14" customFormat="1">
      <c r="B373" s="185"/>
      <c r="D373" s="177" t="s">
        <v>137</v>
      </c>
      <c r="E373" s="186" t="s">
        <v>1</v>
      </c>
      <c r="F373" s="187" t="s">
        <v>139</v>
      </c>
      <c r="H373" s="188">
        <v>1</v>
      </c>
      <c r="I373" s="189"/>
      <c r="L373" s="185"/>
      <c r="M373" s="190"/>
      <c r="N373" s="191"/>
      <c r="O373" s="191"/>
      <c r="P373" s="191"/>
      <c r="Q373" s="191"/>
      <c r="R373" s="191"/>
      <c r="S373" s="191"/>
      <c r="T373" s="192"/>
      <c r="AT373" s="186" t="s">
        <v>137</v>
      </c>
      <c r="AU373" s="186" t="s">
        <v>88</v>
      </c>
      <c r="AV373" s="14" t="s">
        <v>135</v>
      </c>
      <c r="AW373" s="14" t="s">
        <v>35</v>
      </c>
      <c r="AX373" s="14" t="s">
        <v>21</v>
      </c>
      <c r="AY373" s="186" t="s">
        <v>129</v>
      </c>
    </row>
    <row r="374" spans="1:65" s="2" customFormat="1" ht="21.75" customHeight="1">
      <c r="A374" s="32"/>
      <c r="B374" s="161"/>
      <c r="C374" s="162" t="s">
        <v>934</v>
      </c>
      <c r="D374" s="162" t="s">
        <v>131</v>
      </c>
      <c r="E374" s="163" t="s">
        <v>935</v>
      </c>
      <c r="F374" s="164" t="s">
        <v>936</v>
      </c>
      <c r="G374" s="165" t="s">
        <v>210</v>
      </c>
      <c r="H374" s="166">
        <v>4</v>
      </c>
      <c r="I374" s="167"/>
      <c r="J374" s="168">
        <f>ROUND(I374*H374,2)</f>
        <v>0</v>
      </c>
      <c r="K374" s="169"/>
      <c r="L374" s="33"/>
      <c r="M374" s="170" t="s">
        <v>1</v>
      </c>
      <c r="N374" s="171" t="s">
        <v>44</v>
      </c>
      <c r="O374" s="58"/>
      <c r="P374" s="172">
        <f>O374*H374</f>
        <v>0</v>
      </c>
      <c r="Q374" s="172">
        <v>2.92E-2</v>
      </c>
      <c r="R374" s="172">
        <f>Q374*H374</f>
        <v>0.1168</v>
      </c>
      <c r="S374" s="172">
        <v>0</v>
      </c>
      <c r="T374" s="173">
        <f>S374*H374</f>
        <v>0</v>
      </c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R374" s="174" t="s">
        <v>211</v>
      </c>
      <c r="AT374" s="174" t="s">
        <v>131</v>
      </c>
      <c r="AU374" s="174" t="s">
        <v>88</v>
      </c>
      <c r="AY374" s="17" t="s">
        <v>129</v>
      </c>
      <c r="BE374" s="175">
        <f>IF(N374="základní",J374,0)</f>
        <v>0</v>
      </c>
      <c r="BF374" s="175">
        <f>IF(N374="snížená",J374,0)</f>
        <v>0</v>
      </c>
      <c r="BG374" s="175">
        <f>IF(N374="zákl. přenesená",J374,0)</f>
        <v>0</v>
      </c>
      <c r="BH374" s="175">
        <f>IF(N374="sníž. přenesená",J374,0)</f>
        <v>0</v>
      </c>
      <c r="BI374" s="175">
        <f>IF(N374="nulová",J374,0)</f>
        <v>0</v>
      </c>
      <c r="BJ374" s="17" t="s">
        <v>21</v>
      </c>
      <c r="BK374" s="175">
        <f>ROUND(I374*H374,2)</f>
        <v>0</v>
      </c>
      <c r="BL374" s="17" t="s">
        <v>211</v>
      </c>
      <c r="BM374" s="174" t="s">
        <v>937</v>
      </c>
    </row>
    <row r="375" spans="1:65" s="13" customFormat="1">
      <c r="B375" s="176"/>
      <c r="D375" s="177" t="s">
        <v>137</v>
      </c>
      <c r="E375" s="178" t="s">
        <v>1</v>
      </c>
      <c r="F375" s="179" t="s">
        <v>938</v>
      </c>
      <c r="H375" s="180">
        <v>4</v>
      </c>
      <c r="I375" s="181"/>
      <c r="L375" s="176"/>
      <c r="M375" s="182"/>
      <c r="N375" s="183"/>
      <c r="O375" s="183"/>
      <c r="P375" s="183"/>
      <c r="Q375" s="183"/>
      <c r="R375" s="183"/>
      <c r="S375" s="183"/>
      <c r="T375" s="184"/>
      <c r="AT375" s="178" t="s">
        <v>137</v>
      </c>
      <c r="AU375" s="178" t="s">
        <v>88</v>
      </c>
      <c r="AV375" s="13" t="s">
        <v>88</v>
      </c>
      <c r="AW375" s="13" t="s">
        <v>35</v>
      </c>
      <c r="AX375" s="13" t="s">
        <v>79</v>
      </c>
      <c r="AY375" s="178" t="s">
        <v>129</v>
      </c>
    </row>
    <row r="376" spans="1:65" s="14" customFormat="1">
      <c r="B376" s="185"/>
      <c r="D376" s="177" t="s">
        <v>137</v>
      </c>
      <c r="E376" s="186" t="s">
        <v>1</v>
      </c>
      <c r="F376" s="187" t="s">
        <v>139</v>
      </c>
      <c r="H376" s="188">
        <v>4</v>
      </c>
      <c r="I376" s="189"/>
      <c r="L376" s="185"/>
      <c r="M376" s="190"/>
      <c r="N376" s="191"/>
      <c r="O376" s="191"/>
      <c r="P376" s="191"/>
      <c r="Q376" s="191"/>
      <c r="R376" s="191"/>
      <c r="S376" s="191"/>
      <c r="T376" s="192"/>
      <c r="AT376" s="186" t="s">
        <v>137</v>
      </c>
      <c r="AU376" s="186" t="s">
        <v>88</v>
      </c>
      <c r="AV376" s="14" t="s">
        <v>135</v>
      </c>
      <c r="AW376" s="14" t="s">
        <v>35</v>
      </c>
      <c r="AX376" s="14" t="s">
        <v>21</v>
      </c>
      <c r="AY376" s="186" t="s">
        <v>129</v>
      </c>
    </row>
    <row r="377" spans="1:65" s="2" customFormat="1" ht="21.75" customHeight="1">
      <c r="A377" s="32"/>
      <c r="B377" s="161"/>
      <c r="C377" s="162" t="s">
        <v>939</v>
      </c>
      <c r="D377" s="162" t="s">
        <v>131</v>
      </c>
      <c r="E377" s="163" t="s">
        <v>940</v>
      </c>
      <c r="F377" s="164" t="s">
        <v>941</v>
      </c>
      <c r="G377" s="165" t="s">
        <v>216</v>
      </c>
      <c r="H377" s="166">
        <v>1</v>
      </c>
      <c r="I377" s="167"/>
      <c r="J377" s="168">
        <f>ROUND(I377*H377,2)</f>
        <v>0</v>
      </c>
      <c r="K377" s="169"/>
      <c r="L377" s="33"/>
      <c r="M377" s="170" t="s">
        <v>1</v>
      </c>
      <c r="N377" s="171" t="s">
        <v>44</v>
      </c>
      <c r="O377" s="58"/>
      <c r="P377" s="172">
        <f>O377*H377</f>
        <v>0</v>
      </c>
      <c r="Q377" s="172">
        <v>1.48E-3</v>
      </c>
      <c r="R377" s="172">
        <f>Q377*H377</f>
        <v>1.48E-3</v>
      </c>
      <c r="S377" s="172">
        <v>0</v>
      </c>
      <c r="T377" s="173">
        <f>S377*H377</f>
        <v>0</v>
      </c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R377" s="174" t="s">
        <v>211</v>
      </c>
      <c r="AT377" s="174" t="s">
        <v>131</v>
      </c>
      <c r="AU377" s="174" t="s">
        <v>88</v>
      </c>
      <c r="AY377" s="17" t="s">
        <v>129</v>
      </c>
      <c r="BE377" s="175">
        <f>IF(N377="základní",J377,0)</f>
        <v>0</v>
      </c>
      <c r="BF377" s="175">
        <f>IF(N377="snížená",J377,0)</f>
        <v>0</v>
      </c>
      <c r="BG377" s="175">
        <f>IF(N377="zákl. přenesená",J377,0)</f>
        <v>0</v>
      </c>
      <c r="BH377" s="175">
        <f>IF(N377="sníž. přenesená",J377,0)</f>
        <v>0</v>
      </c>
      <c r="BI377" s="175">
        <f>IF(N377="nulová",J377,0)</f>
        <v>0</v>
      </c>
      <c r="BJ377" s="17" t="s">
        <v>21</v>
      </c>
      <c r="BK377" s="175">
        <f>ROUND(I377*H377,2)</f>
        <v>0</v>
      </c>
      <c r="BL377" s="17" t="s">
        <v>211</v>
      </c>
      <c r="BM377" s="174" t="s">
        <v>942</v>
      </c>
    </row>
    <row r="378" spans="1:65" s="13" customFormat="1">
      <c r="B378" s="176"/>
      <c r="D378" s="177" t="s">
        <v>137</v>
      </c>
      <c r="E378" s="178" t="s">
        <v>1</v>
      </c>
      <c r="F378" s="179" t="s">
        <v>943</v>
      </c>
      <c r="H378" s="180">
        <v>1</v>
      </c>
      <c r="I378" s="181"/>
      <c r="L378" s="176"/>
      <c r="M378" s="182"/>
      <c r="N378" s="183"/>
      <c r="O378" s="183"/>
      <c r="P378" s="183"/>
      <c r="Q378" s="183"/>
      <c r="R378" s="183"/>
      <c r="S378" s="183"/>
      <c r="T378" s="184"/>
      <c r="AT378" s="178" t="s">
        <v>137</v>
      </c>
      <c r="AU378" s="178" t="s">
        <v>88</v>
      </c>
      <c r="AV378" s="13" t="s">
        <v>88</v>
      </c>
      <c r="AW378" s="13" t="s">
        <v>35</v>
      </c>
      <c r="AX378" s="13" t="s">
        <v>79</v>
      </c>
      <c r="AY378" s="178" t="s">
        <v>129</v>
      </c>
    </row>
    <row r="379" spans="1:65" s="14" customFormat="1">
      <c r="B379" s="185"/>
      <c r="D379" s="177" t="s">
        <v>137</v>
      </c>
      <c r="E379" s="186" t="s">
        <v>1</v>
      </c>
      <c r="F379" s="187" t="s">
        <v>139</v>
      </c>
      <c r="H379" s="188">
        <v>1</v>
      </c>
      <c r="I379" s="189"/>
      <c r="L379" s="185"/>
      <c r="M379" s="190"/>
      <c r="N379" s="191"/>
      <c r="O379" s="191"/>
      <c r="P379" s="191"/>
      <c r="Q379" s="191"/>
      <c r="R379" s="191"/>
      <c r="S379" s="191"/>
      <c r="T379" s="192"/>
      <c r="AT379" s="186" t="s">
        <v>137</v>
      </c>
      <c r="AU379" s="186" t="s">
        <v>88</v>
      </c>
      <c r="AV379" s="14" t="s">
        <v>135</v>
      </c>
      <c r="AW379" s="14" t="s">
        <v>35</v>
      </c>
      <c r="AX379" s="14" t="s">
        <v>21</v>
      </c>
      <c r="AY379" s="186" t="s">
        <v>129</v>
      </c>
    </row>
    <row r="380" spans="1:65" s="2" customFormat="1" ht="21.75" customHeight="1">
      <c r="A380" s="32"/>
      <c r="B380" s="161"/>
      <c r="C380" s="162" t="s">
        <v>944</v>
      </c>
      <c r="D380" s="162" t="s">
        <v>131</v>
      </c>
      <c r="E380" s="163" t="s">
        <v>945</v>
      </c>
      <c r="F380" s="164" t="s">
        <v>946</v>
      </c>
      <c r="G380" s="165" t="s">
        <v>216</v>
      </c>
      <c r="H380" s="166">
        <v>1</v>
      </c>
      <c r="I380" s="167"/>
      <c r="J380" s="168">
        <f>ROUND(I380*H380,2)</f>
        <v>0</v>
      </c>
      <c r="K380" s="169"/>
      <c r="L380" s="33"/>
      <c r="M380" s="170" t="s">
        <v>1</v>
      </c>
      <c r="N380" s="171" t="s">
        <v>44</v>
      </c>
      <c r="O380" s="58"/>
      <c r="P380" s="172">
        <f>O380*H380</f>
        <v>0</v>
      </c>
      <c r="Q380" s="172">
        <v>4.8500000000000001E-3</v>
      </c>
      <c r="R380" s="172">
        <f>Q380*H380</f>
        <v>4.8500000000000001E-3</v>
      </c>
      <c r="S380" s="172">
        <v>0</v>
      </c>
      <c r="T380" s="173">
        <f>S380*H380</f>
        <v>0</v>
      </c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R380" s="174" t="s">
        <v>211</v>
      </c>
      <c r="AT380" s="174" t="s">
        <v>131</v>
      </c>
      <c r="AU380" s="174" t="s">
        <v>88</v>
      </c>
      <c r="AY380" s="17" t="s">
        <v>129</v>
      </c>
      <c r="BE380" s="175">
        <f>IF(N380="základní",J380,0)</f>
        <v>0</v>
      </c>
      <c r="BF380" s="175">
        <f>IF(N380="snížená",J380,0)</f>
        <v>0</v>
      </c>
      <c r="BG380" s="175">
        <f>IF(N380="zákl. přenesená",J380,0)</f>
        <v>0</v>
      </c>
      <c r="BH380" s="175">
        <f>IF(N380="sníž. přenesená",J380,0)</f>
        <v>0</v>
      </c>
      <c r="BI380" s="175">
        <f>IF(N380="nulová",J380,0)</f>
        <v>0</v>
      </c>
      <c r="BJ380" s="17" t="s">
        <v>21</v>
      </c>
      <c r="BK380" s="175">
        <f>ROUND(I380*H380,2)</f>
        <v>0</v>
      </c>
      <c r="BL380" s="17" t="s">
        <v>211</v>
      </c>
      <c r="BM380" s="174" t="s">
        <v>947</v>
      </c>
    </row>
    <row r="381" spans="1:65" s="13" customFormat="1">
      <c r="B381" s="176"/>
      <c r="D381" s="177" t="s">
        <v>137</v>
      </c>
      <c r="E381" s="178" t="s">
        <v>1</v>
      </c>
      <c r="F381" s="179" t="s">
        <v>943</v>
      </c>
      <c r="H381" s="180">
        <v>1</v>
      </c>
      <c r="I381" s="181"/>
      <c r="L381" s="176"/>
      <c r="M381" s="182"/>
      <c r="N381" s="183"/>
      <c r="O381" s="183"/>
      <c r="P381" s="183"/>
      <c r="Q381" s="183"/>
      <c r="R381" s="183"/>
      <c r="S381" s="183"/>
      <c r="T381" s="184"/>
      <c r="AT381" s="178" t="s">
        <v>137</v>
      </c>
      <c r="AU381" s="178" t="s">
        <v>88</v>
      </c>
      <c r="AV381" s="13" t="s">
        <v>88</v>
      </c>
      <c r="AW381" s="13" t="s">
        <v>35</v>
      </c>
      <c r="AX381" s="13" t="s">
        <v>79</v>
      </c>
      <c r="AY381" s="178" t="s">
        <v>129</v>
      </c>
    </row>
    <row r="382" spans="1:65" s="14" customFormat="1">
      <c r="B382" s="185"/>
      <c r="D382" s="177" t="s">
        <v>137</v>
      </c>
      <c r="E382" s="186" t="s">
        <v>1</v>
      </c>
      <c r="F382" s="187" t="s">
        <v>139</v>
      </c>
      <c r="H382" s="188">
        <v>1</v>
      </c>
      <c r="I382" s="189"/>
      <c r="L382" s="185"/>
      <c r="M382" s="190"/>
      <c r="N382" s="191"/>
      <c r="O382" s="191"/>
      <c r="P382" s="191"/>
      <c r="Q382" s="191"/>
      <c r="R382" s="191"/>
      <c r="S382" s="191"/>
      <c r="T382" s="192"/>
      <c r="AT382" s="186" t="s">
        <v>137</v>
      </c>
      <c r="AU382" s="186" t="s">
        <v>88</v>
      </c>
      <c r="AV382" s="14" t="s">
        <v>135</v>
      </c>
      <c r="AW382" s="14" t="s">
        <v>35</v>
      </c>
      <c r="AX382" s="14" t="s">
        <v>21</v>
      </c>
      <c r="AY382" s="186" t="s">
        <v>129</v>
      </c>
    </row>
    <row r="383" spans="1:65" s="2" customFormat="1" ht="16.5" customHeight="1">
      <c r="A383" s="32"/>
      <c r="B383" s="161"/>
      <c r="C383" s="162" t="s">
        <v>948</v>
      </c>
      <c r="D383" s="162" t="s">
        <v>131</v>
      </c>
      <c r="E383" s="163" t="s">
        <v>949</v>
      </c>
      <c r="F383" s="164" t="s">
        <v>950</v>
      </c>
      <c r="G383" s="165" t="s">
        <v>210</v>
      </c>
      <c r="H383" s="166">
        <v>1</v>
      </c>
      <c r="I383" s="167"/>
      <c r="J383" s="168">
        <f>ROUND(I383*H383,2)</f>
        <v>0</v>
      </c>
      <c r="K383" s="169"/>
      <c r="L383" s="33"/>
      <c r="M383" s="170" t="s">
        <v>1</v>
      </c>
      <c r="N383" s="171" t="s">
        <v>44</v>
      </c>
      <c r="O383" s="58"/>
      <c r="P383" s="172">
        <f>O383*H383</f>
        <v>0</v>
      </c>
      <c r="Q383" s="172">
        <v>1.9000000000000001E-4</v>
      </c>
      <c r="R383" s="172">
        <f>Q383*H383</f>
        <v>1.9000000000000001E-4</v>
      </c>
      <c r="S383" s="172">
        <v>0</v>
      </c>
      <c r="T383" s="173">
        <f>S383*H383</f>
        <v>0</v>
      </c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R383" s="174" t="s">
        <v>211</v>
      </c>
      <c r="AT383" s="174" t="s">
        <v>131</v>
      </c>
      <c r="AU383" s="174" t="s">
        <v>88</v>
      </c>
      <c r="AY383" s="17" t="s">
        <v>129</v>
      </c>
      <c r="BE383" s="175">
        <f>IF(N383="základní",J383,0)</f>
        <v>0</v>
      </c>
      <c r="BF383" s="175">
        <f>IF(N383="snížená",J383,0)</f>
        <v>0</v>
      </c>
      <c r="BG383" s="175">
        <f>IF(N383="zákl. přenesená",J383,0)</f>
        <v>0</v>
      </c>
      <c r="BH383" s="175">
        <f>IF(N383="sníž. přenesená",J383,0)</f>
        <v>0</v>
      </c>
      <c r="BI383" s="175">
        <f>IF(N383="nulová",J383,0)</f>
        <v>0</v>
      </c>
      <c r="BJ383" s="17" t="s">
        <v>21</v>
      </c>
      <c r="BK383" s="175">
        <f>ROUND(I383*H383,2)</f>
        <v>0</v>
      </c>
      <c r="BL383" s="17" t="s">
        <v>211</v>
      </c>
      <c r="BM383" s="174" t="s">
        <v>951</v>
      </c>
    </row>
    <row r="384" spans="1:65" s="13" customFormat="1">
      <c r="B384" s="176"/>
      <c r="D384" s="177" t="s">
        <v>137</v>
      </c>
      <c r="E384" s="178" t="s">
        <v>1</v>
      </c>
      <c r="F384" s="179" t="s">
        <v>952</v>
      </c>
      <c r="H384" s="180">
        <v>1</v>
      </c>
      <c r="I384" s="181"/>
      <c r="L384" s="176"/>
      <c r="M384" s="182"/>
      <c r="N384" s="183"/>
      <c r="O384" s="183"/>
      <c r="P384" s="183"/>
      <c r="Q384" s="183"/>
      <c r="R384" s="183"/>
      <c r="S384" s="183"/>
      <c r="T384" s="184"/>
      <c r="AT384" s="178" t="s">
        <v>137</v>
      </c>
      <c r="AU384" s="178" t="s">
        <v>88</v>
      </c>
      <c r="AV384" s="13" t="s">
        <v>88</v>
      </c>
      <c r="AW384" s="13" t="s">
        <v>35</v>
      </c>
      <c r="AX384" s="13" t="s">
        <v>79</v>
      </c>
      <c r="AY384" s="178" t="s">
        <v>129</v>
      </c>
    </row>
    <row r="385" spans="1:65" s="14" customFormat="1">
      <c r="B385" s="185"/>
      <c r="D385" s="177" t="s">
        <v>137</v>
      </c>
      <c r="E385" s="186" t="s">
        <v>1</v>
      </c>
      <c r="F385" s="187" t="s">
        <v>139</v>
      </c>
      <c r="H385" s="188">
        <v>1</v>
      </c>
      <c r="I385" s="189"/>
      <c r="L385" s="185"/>
      <c r="M385" s="190"/>
      <c r="N385" s="191"/>
      <c r="O385" s="191"/>
      <c r="P385" s="191"/>
      <c r="Q385" s="191"/>
      <c r="R385" s="191"/>
      <c r="S385" s="191"/>
      <c r="T385" s="192"/>
      <c r="AT385" s="186" t="s">
        <v>137</v>
      </c>
      <c r="AU385" s="186" t="s">
        <v>88</v>
      </c>
      <c r="AV385" s="14" t="s">
        <v>135</v>
      </c>
      <c r="AW385" s="14" t="s">
        <v>35</v>
      </c>
      <c r="AX385" s="14" t="s">
        <v>21</v>
      </c>
      <c r="AY385" s="186" t="s">
        <v>129</v>
      </c>
    </row>
    <row r="386" spans="1:65" s="2" customFormat="1" ht="21.75" customHeight="1">
      <c r="A386" s="32"/>
      <c r="B386" s="161"/>
      <c r="C386" s="162" t="s">
        <v>953</v>
      </c>
      <c r="D386" s="162" t="s">
        <v>131</v>
      </c>
      <c r="E386" s="163" t="s">
        <v>954</v>
      </c>
      <c r="F386" s="164" t="s">
        <v>955</v>
      </c>
      <c r="G386" s="165" t="s">
        <v>179</v>
      </c>
      <c r="H386" s="166">
        <v>373</v>
      </c>
      <c r="I386" s="167"/>
      <c r="J386" s="168">
        <f>ROUND(I386*H386,2)</f>
        <v>0</v>
      </c>
      <c r="K386" s="169"/>
      <c r="L386" s="33"/>
      <c r="M386" s="170" t="s">
        <v>1</v>
      </c>
      <c r="N386" s="171" t="s">
        <v>44</v>
      </c>
      <c r="O386" s="58"/>
      <c r="P386" s="172">
        <f>O386*H386</f>
        <v>0</v>
      </c>
      <c r="Q386" s="172">
        <v>1.9000000000000001E-4</v>
      </c>
      <c r="R386" s="172">
        <f>Q386*H386</f>
        <v>7.0870000000000002E-2</v>
      </c>
      <c r="S386" s="172">
        <v>0</v>
      </c>
      <c r="T386" s="173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74" t="s">
        <v>211</v>
      </c>
      <c r="AT386" s="174" t="s">
        <v>131</v>
      </c>
      <c r="AU386" s="174" t="s">
        <v>88</v>
      </c>
      <c r="AY386" s="17" t="s">
        <v>129</v>
      </c>
      <c r="BE386" s="175">
        <f>IF(N386="základní",J386,0)</f>
        <v>0</v>
      </c>
      <c r="BF386" s="175">
        <f>IF(N386="snížená",J386,0)</f>
        <v>0</v>
      </c>
      <c r="BG386" s="175">
        <f>IF(N386="zákl. přenesená",J386,0)</f>
        <v>0</v>
      </c>
      <c r="BH386" s="175">
        <f>IF(N386="sníž. přenesená",J386,0)</f>
        <v>0</v>
      </c>
      <c r="BI386" s="175">
        <f>IF(N386="nulová",J386,0)</f>
        <v>0</v>
      </c>
      <c r="BJ386" s="17" t="s">
        <v>21</v>
      </c>
      <c r="BK386" s="175">
        <f>ROUND(I386*H386,2)</f>
        <v>0</v>
      </c>
      <c r="BL386" s="17" t="s">
        <v>211</v>
      </c>
      <c r="BM386" s="174" t="s">
        <v>956</v>
      </c>
    </row>
    <row r="387" spans="1:65" s="13" customFormat="1">
      <c r="B387" s="176"/>
      <c r="D387" s="177" t="s">
        <v>137</v>
      </c>
      <c r="E387" s="178" t="s">
        <v>1</v>
      </c>
      <c r="F387" s="179" t="s">
        <v>957</v>
      </c>
      <c r="H387" s="180">
        <v>102</v>
      </c>
      <c r="I387" s="181"/>
      <c r="L387" s="176"/>
      <c r="M387" s="182"/>
      <c r="N387" s="183"/>
      <c r="O387" s="183"/>
      <c r="P387" s="183"/>
      <c r="Q387" s="183"/>
      <c r="R387" s="183"/>
      <c r="S387" s="183"/>
      <c r="T387" s="184"/>
      <c r="AT387" s="178" t="s">
        <v>137</v>
      </c>
      <c r="AU387" s="178" t="s">
        <v>88</v>
      </c>
      <c r="AV387" s="13" t="s">
        <v>88</v>
      </c>
      <c r="AW387" s="13" t="s">
        <v>35</v>
      </c>
      <c r="AX387" s="13" t="s">
        <v>79</v>
      </c>
      <c r="AY387" s="178" t="s">
        <v>129</v>
      </c>
    </row>
    <row r="388" spans="1:65" s="13" customFormat="1" ht="20">
      <c r="B388" s="176"/>
      <c r="D388" s="177" t="s">
        <v>137</v>
      </c>
      <c r="E388" s="178" t="s">
        <v>1</v>
      </c>
      <c r="F388" s="179" t="s">
        <v>958</v>
      </c>
      <c r="H388" s="180">
        <v>158</v>
      </c>
      <c r="I388" s="181"/>
      <c r="L388" s="176"/>
      <c r="M388" s="182"/>
      <c r="N388" s="183"/>
      <c r="O388" s="183"/>
      <c r="P388" s="183"/>
      <c r="Q388" s="183"/>
      <c r="R388" s="183"/>
      <c r="S388" s="183"/>
      <c r="T388" s="184"/>
      <c r="AT388" s="178" t="s">
        <v>137</v>
      </c>
      <c r="AU388" s="178" t="s">
        <v>88</v>
      </c>
      <c r="AV388" s="13" t="s">
        <v>88</v>
      </c>
      <c r="AW388" s="13" t="s">
        <v>35</v>
      </c>
      <c r="AX388" s="13" t="s">
        <v>79</v>
      </c>
      <c r="AY388" s="178" t="s">
        <v>129</v>
      </c>
    </row>
    <row r="389" spans="1:65" s="13" customFormat="1">
      <c r="B389" s="176"/>
      <c r="D389" s="177" t="s">
        <v>137</v>
      </c>
      <c r="E389" s="178" t="s">
        <v>1</v>
      </c>
      <c r="F389" s="179" t="s">
        <v>959</v>
      </c>
      <c r="H389" s="180">
        <v>113</v>
      </c>
      <c r="I389" s="181"/>
      <c r="L389" s="176"/>
      <c r="M389" s="182"/>
      <c r="N389" s="183"/>
      <c r="O389" s="183"/>
      <c r="P389" s="183"/>
      <c r="Q389" s="183"/>
      <c r="R389" s="183"/>
      <c r="S389" s="183"/>
      <c r="T389" s="184"/>
      <c r="AT389" s="178" t="s">
        <v>137</v>
      </c>
      <c r="AU389" s="178" t="s">
        <v>88</v>
      </c>
      <c r="AV389" s="13" t="s">
        <v>88</v>
      </c>
      <c r="AW389" s="13" t="s">
        <v>35</v>
      </c>
      <c r="AX389" s="13" t="s">
        <v>79</v>
      </c>
      <c r="AY389" s="178" t="s">
        <v>129</v>
      </c>
    </row>
    <row r="390" spans="1:65" s="14" customFormat="1">
      <c r="B390" s="185"/>
      <c r="D390" s="177" t="s">
        <v>137</v>
      </c>
      <c r="E390" s="186" t="s">
        <v>1</v>
      </c>
      <c r="F390" s="187" t="s">
        <v>139</v>
      </c>
      <c r="H390" s="188">
        <v>373</v>
      </c>
      <c r="I390" s="189"/>
      <c r="L390" s="185"/>
      <c r="M390" s="190"/>
      <c r="N390" s="191"/>
      <c r="O390" s="191"/>
      <c r="P390" s="191"/>
      <c r="Q390" s="191"/>
      <c r="R390" s="191"/>
      <c r="S390" s="191"/>
      <c r="T390" s="192"/>
      <c r="AT390" s="186" t="s">
        <v>137</v>
      </c>
      <c r="AU390" s="186" t="s">
        <v>88</v>
      </c>
      <c r="AV390" s="14" t="s">
        <v>135</v>
      </c>
      <c r="AW390" s="14" t="s">
        <v>35</v>
      </c>
      <c r="AX390" s="14" t="s">
        <v>21</v>
      </c>
      <c r="AY390" s="186" t="s">
        <v>129</v>
      </c>
    </row>
    <row r="391" spans="1:65" s="2" customFormat="1" ht="16.5" customHeight="1">
      <c r="A391" s="32"/>
      <c r="B391" s="161"/>
      <c r="C391" s="162" t="s">
        <v>960</v>
      </c>
      <c r="D391" s="162" t="s">
        <v>131</v>
      </c>
      <c r="E391" s="163" t="s">
        <v>961</v>
      </c>
      <c r="F391" s="164" t="s">
        <v>962</v>
      </c>
      <c r="G391" s="165" t="s">
        <v>179</v>
      </c>
      <c r="H391" s="166">
        <v>373</v>
      </c>
      <c r="I391" s="167"/>
      <c r="J391" s="168">
        <f>ROUND(I391*H391,2)</f>
        <v>0</v>
      </c>
      <c r="K391" s="169"/>
      <c r="L391" s="33"/>
      <c r="M391" s="170" t="s">
        <v>1</v>
      </c>
      <c r="N391" s="171" t="s">
        <v>44</v>
      </c>
      <c r="O391" s="58"/>
      <c r="P391" s="172">
        <f>O391*H391</f>
        <v>0</v>
      </c>
      <c r="Q391" s="172">
        <v>1.0000000000000001E-5</v>
      </c>
      <c r="R391" s="172">
        <f>Q391*H391</f>
        <v>3.7300000000000002E-3</v>
      </c>
      <c r="S391" s="172">
        <v>0</v>
      </c>
      <c r="T391" s="173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74" t="s">
        <v>211</v>
      </c>
      <c r="AT391" s="174" t="s">
        <v>131</v>
      </c>
      <c r="AU391" s="174" t="s">
        <v>88</v>
      </c>
      <c r="AY391" s="17" t="s">
        <v>129</v>
      </c>
      <c r="BE391" s="175">
        <f>IF(N391="základní",J391,0)</f>
        <v>0</v>
      </c>
      <c r="BF391" s="175">
        <f>IF(N391="snížená",J391,0)</f>
        <v>0</v>
      </c>
      <c r="BG391" s="175">
        <f>IF(N391="zákl. přenesená",J391,0)</f>
        <v>0</v>
      </c>
      <c r="BH391" s="175">
        <f>IF(N391="sníž. přenesená",J391,0)</f>
        <v>0</v>
      </c>
      <c r="BI391" s="175">
        <f>IF(N391="nulová",J391,0)</f>
        <v>0</v>
      </c>
      <c r="BJ391" s="17" t="s">
        <v>21</v>
      </c>
      <c r="BK391" s="175">
        <f>ROUND(I391*H391,2)</f>
        <v>0</v>
      </c>
      <c r="BL391" s="17" t="s">
        <v>211</v>
      </c>
      <c r="BM391" s="174" t="s">
        <v>963</v>
      </c>
    </row>
    <row r="392" spans="1:65" s="2" customFormat="1" ht="21.75" customHeight="1">
      <c r="A392" s="32"/>
      <c r="B392" s="161"/>
      <c r="C392" s="162" t="s">
        <v>964</v>
      </c>
      <c r="D392" s="162" t="s">
        <v>131</v>
      </c>
      <c r="E392" s="163" t="s">
        <v>965</v>
      </c>
      <c r="F392" s="164" t="s">
        <v>966</v>
      </c>
      <c r="G392" s="165" t="s">
        <v>156</v>
      </c>
      <c r="H392" s="166">
        <v>1.6559999999999999</v>
      </c>
      <c r="I392" s="167"/>
      <c r="J392" s="168">
        <f>ROUND(I392*H392,2)</f>
        <v>0</v>
      </c>
      <c r="K392" s="169"/>
      <c r="L392" s="33"/>
      <c r="M392" s="170" t="s">
        <v>1</v>
      </c>
      <c r="N392" s="171" t="s">
        <v>44</v>
      </c>
      <c r="O392" s="58"/>
      <c r="P392" s="172">
        <f>O392*H392</f>
        <v>0</v>
      </c>
      <c r="Q392" s="172">
        <v>0</v>
      </c>
      <c r="R392" s="172">
        <f>Q392*H392</f>
        <v>0</v>
      </c>
      <c r="S392" s="172">
        <v>0</v>
      </c>
      <c r="T392" s="173">
        <f>S392*H392</f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74" t="s">
        <v>211</v>
      </c>
      <c r="AT392" s="174" t="s">
        <v>131</v>
      </c>
      <c r="AU392" s="174" t="s">
        <v>88</v>
      </c>
      <c r="AY392" s="17" t="s">
        <v>129</v>
      </c>
      <c r="BE392" s="175">
        <f>IF(N392="základní",J392,0)</f>
        <v>0</v>
      </c>
      <c r="BF392" s="175">
        <f>IF(N392="snížená",J392,0)</f>
        <v>0</v>
      </c>
      <c r="BG392" s="175">
        <f>IF(N392="zákl. přenesená",J392,0)</f>
        <v>0</v>
      </c>
      <c r="BH392" s="175">
        <f>IF(N392="sníž. přenesená",J392,0)</f>
        <v>0</v>
      </c>
      <c r="BI392" s="175">
        <f>IF(N392="nulová",J392,0)</f>
        <v>0</v>
      </c>
      <c r="BJ392" s="17" t="s">
        <v>21</v>
      </c>
      <c r="BK392" s="175">
        <f>ROUND(I392*H392,2)</f>
        <v>0</v>
      </c>
      <c r="BL392" s="17" t="s">
        <v>211</v>
      </c>
      <c r="BM392" s="174" t="s">
        <v>967</v>
      </c>
    </row>
    <row r="393" spans="1:65" s="12" customFormat="1" ht="22.75" customHeight="1">
      <c r="B393" s="148"/>
      <c r="D393" s="149" t="s">
        <v>78</v>
      </c>
      <c r="E393" s="159" t="s">
        <v>968</v>
      </c>
      <c r="F393" s="159" t="s">
        <v>969</v>
      </c>
      <c r="I393" s="151"/>
      <c r="J393" s="160">
        <f>BK393</f>
        <v>0</v>
      </c>
      <c r="L393" s="148"/>
      <c r="M393" s="153"/>
      <c r="N393" s="154"/>
      <c r="O393" s="154"/>
      <c r="P393" s="155">
        <f>SUM(P394:P412)</f>
        <v>0</v>
      </c>
      <c r="Q393" s="154"/>
      <c r="R393" s="155">
        <f>SUM(R394:R412)</f>
        <v>1.2449999999999999E-2</v>
      </c>
      <c r="S393" s="154"/>
      <c r="T393" s="156">
        <f>SUM(T394:T412)</f>
        <v>0</v>
      </c>
      <c r="AR393" s="149" t="s">
        <v>88</v>
      </c>
      <c r="AT393" s="157" t="s">
        <v>78</v>
      </c>
      <c r="AU393" s="157" t="s">
        <v>21</v>
      </c>
      <c r="AY393" s="149" t="s">
        <v>129</v>
      </c>
      <c r="BK393" s="158">
        <f>SUM(BK394:BK412)</f>
        <v>0</v>
      </c>
    </row>
    <row r="394" spans="1:65" s="2" customFormat="1" ht="21.75" customHeight="1">
      <c r="A394" s="32"/>
      <c r="B394" s="161"/>
      <c r="C394" s="162" t="s">
        <v>970</v>
      </c>
      <c r="D394" s="162" t="s">
        <v>131</v>
      </c>
      <c r="E394" s="163" t="s">
        <v>971</v>
      </c>
      <c r="F394" s="164" t="s">
        <v>972</v>
      </c>
      <c r="G394" s="165" t="s">
        <v>210</v>
      </c>
      <c r="H394" s="166">
        <v>1</v>
      </c>
      <c r="I394" s="167"/>
      <c r="J394" s="168">
        <f>ROUND(I394*H394,2)</f>
        <v>0</v>
      </c>
      <c r="K394" s="169"/>
      <c r="L394" s="33"/>
      <c r="M394" s="170" t="s">
        <v>1</v>
      </c>
      <c r="N394" s="171" t="s">
        <v>44</v>
      </c>
      <c r="O394" s="58"/>
      <c r="P394" s="172">
        <f>O394*H394</f>
        <v>0</v>
      </c>
      <c r="Q394" s="172">
        <v>2.0300000000000001E-3</v>
      </c>
      <c r="R394" s="172">
        <f>Q394*H394</f>
        <v>2.0300000000000001E-3</v>
      </c>
      <c r="S394" s="172">
        <v>0</v>
      </c>
      <c r="T394" s="173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174" t="s">
        <v>211</v>
      </c>
      <c r="AT394" s="174" t="s">
        <v>131</v>
      </c>
      <c r="AU394" s="174" t="s">
        <v>88</v>
      </c>
      <c r="AY394" s="17" t="s">
        <v>129</v>
      </c>
      <c r="BE394" s="175">
        <f>IF(N394="základní",J394,0)</f>
        <v>0</v>
      </c>
      <c r="BF394" s="175">
        <f>IF(N394="snížená",J394,0)</f>
        <v>0</v>
      </c>
      <c r="BG394" s="175">
        <f>IF(N394="zákl. přenesená",J394,0)</f>
        <v>0</v>
      </c>
      <c r="BH394" s="175">
        <f>IF(N394="sníž. přenesená",J394,0)</f>
        <v>0</v>
      </c>
      <c r="BI394" s="175">
        <f>IF(N394="nulová",J394,0)</f>
        <v>0</v>
      </c>
      <c r="BJ394" s="17" t="s">
        <v>21</v>
      </c>
      <c r="BK394" s="175">
        <f>ROUND(I394*H394,2)</f>
        <v>0</v>
      </c>
      <c r="BL394" s="17" t="s">
        <v>211</v>
      </c>
      <c r="BM394" s="174" t="s">
        <v>973</v>
      </c>
    </row>
    <row r="395" spans="1:65" s="13" customFormat="1">
      <c r="B395" s="176"/>
      <c r="D395" s="177" t="s">
        <v>137</v>
      </c>
      <c r="E395" s="178" t="s">
        <v>1</v>
      </c>
      <c r="F395" s="179" t="s">
        <v>728</v>
      </c>
      <c r="H395" s="180">
        <v>1</v>
      </c>
      <c r="I395" s="181"/>
      <c r="L395" s="176"/>
      <c r="M395" s="182"/>
      <c r="N395" s="183"/>
      <c r="O395" s="183"/>
      <c r="P395" s="183"/>
      <c r="Q395" s="183"/>
      <c r="R395" s="183"/>
      <c r="S395" s="183"/>
      <c r="T395" s="184"/>
      <c r="AT395" s="178" t="s">
        <v>137</v>
      </c>
      <c r="AU395" s="178" t="s">
        <v>88</v>
      </c>
      <c r="AV395" s="13" t="s">
        <v>88</v>
      </c>
      <c r="AW395" s="13" t="s">
        <v>35</v>
      </c>
      <c r="AX395" s="13" t="s">
        <v>79</v>
      </c>
      <c r="AY395" s="178" t="s">
        <v>129</v>
      </c>
    </row>
    <row r="396" spans="1:65" s="14" customFormat="1">
      <c r="B396" s="185"/>
      <c r="D396" s="177" t="s">
        <v>137</v>
      </c>
      <c r="E396" s="186" t="s">
        <v>1</v>
      </c>
      <c r="F396" s="187" t="s">
        <v>139</v>
      </c>
      <c r="H396" s="188">
        <v>1</v>
      </c>
      <c r="I396" s="189"/>
      <c r="L396" s="185"/>
      <c r="M396" s="190"/>
      <c r="N396" s="191"/>
      <c r="O396" s="191"/>
      <c r="P396" s="191"/>
      <c r="Q396" s="191"/>
      <c r="R396" s="191"/>
      <c r="S396" s="191"/>
      <c r="T396" s="192"/>
      <c r="AT396" s="186" t="s">
        <v>137</v>
      </c>
      <c r="AU396" s="186" t="s">
        <v>88</v>
      </c>
      <c r="AV396" s="14" t="s">
        <v>135</v>
      </c>
      <c r="AW396" s="14" t="s">
        <v>35</v>
      </c>
      <c r="AX396" s="14" t="s">
        <v>21</v>
      </c>
      <c r="AY396" s="186" t="s">
        <v>129</v>
      </c>
    </row>
    <row r="397" spans="1:65" s="2" customFormat="1" ht="16.5" customHeight="1">
      <c r="A397" s="32"/>
      <c r="B397" s="161"/>
      <c r="C397" s="162" t="s">
        <v>974</v>
      </c>
      <c r="D397" s="162" t="s">
        <v>131</v>
      </c>
      <c r="E397" s="163" t="s">
        <v>975</v>
      </c>
      <c r="F397" s="164" t="s">
        <v>976</v>
      </c>
      <c r="G397" s="165" t="s">
        <v>210</v>
      </c>
      <c r="H397" s="166">
        <v>1</v>
      </c>
      <c r="I397" s="167"/>
      <c r="J397" s="168">
        <f>ROUND(I397*H397,2)</f>
        <v>0</v>
      </c>
      <c r="K397" s="169"/>
      <c r="L397" s="33"/>
      <c r="M397" s="170" t="s">
        <v>1</v>
      </c>
      <c r="N397" s="171" t="s">
        <v>44</v>
      </c>
      <c r="O397" s="58"/>
      <c r="P397" s="172">
        <f>O397*H397</f>
        <v>0</v>
      </c>
      <c r="Q397" s="172">
        <v>1.25E-3</v>
      </c>
      <c r="R397" s="172">
        <f>Q397*H397</f>
        <v>1.25E-3</v>
      </c>
      <c r="S397" s="172">
        <v>0</v>
      </c>
      <c r="T397" s="173">
        <f>S397*H397</f>
        <v>0</v>
      </c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R397" s="174" t="s">
        <v>211</v>
      </c>
      <c r="AT397" s="174" t="s">
        <v>131</v>
      </c>
      <c r="AU397" s="174" t="s">
        <v>88</v>
      </c>
      <c r="AY397" s="17" t="s">
        <v>129</v>
      </c>
      <c r="BE397" s="175">
        <f>IF(N397="základní",J397,0)</f>
        <v>0</v>
      </c>
      <c r="BF397" s="175">
        <f>IF(N397="snížená",J397,0)</f>
        <v>0</v>
      </c>
      <c r="BG397" s="175">
        <f>IF(N397="zákl. přenesená",J397,0)</f>
        <v>0</v>
      </c>
      <c r="BH397" s="175">
        <f>IF(N397="sníž. přenesená",J397,0)</f>
        <v>0</v>
      </c>
      <c r="BI397" s="175">
        <f>IF(N397="nulová",J397,0)</f>
        <v>0</v>
      </c>
      <c r="BJ397" s="17" t="s">
        <v>21</v>
      </c>
      <c r="BK397" s="175">
        <f>ROUND(I397*H397,2)</f>
        <v>0</v>
      </c>
      <c r="BL397" s="17" t="s">
        <v>211</v>
      </c>
      <c r="BM397" s="174" t="s">
        <v>977</v>
      </c>
    </row>
    <row r="398" spans="1:65" s="13" customFormat="1">
      <c r="B398" s="176"/>
      <c r="D398" s="177" t="s">
        <v>137</v>
      </c>
      <c r="E398" s="178" t="s">
        <v>1</v>
      </c>
      <c r="F398" s="179" t="s">
        <v>728</v>
      </c>
      <c r="H398" s="180">
        <v>1</v>
      </c>
      <c r="I398" s="181"/>
      <c r="L398" s="176"/>
      <c r="M398" s="182"/>
      <c r="N398" s="183"/>
      <c r="O398" s="183"/>
      <c r="P398" s="183"/>
      <c r="Q398" s="183"/>
      <c r="R398" s="183"/>
      <c r="S398" s="183"/>
      <c r="T398" s="184"/>
      <c r="AT398" s="178" t="s">
        <v>137</v>
      </c>
      <c r="AU398" s="178" t="s">
        <v>88</v>
      </c>
      <c r="AV398" s="13" t="s">
        <v>88</v>
      </c>
      <c r="AW398" s="13" t="s">
        <v>35</v>
      </c>
      <c r="AX398" s="13" t="s">
        <v>79</v>
      </c>
      <c r="AY398" s="178" t="s">
        <v>129</v>
      </c>
    </row>
    <row r="399" spans="1:65" s="14" customFormat="1">
      <c r="B399" s="185"/>
      <c r="D399" s="177" t="s">
        <v>137</v>
      </c>
      <c r="E399" s="186" t="s">
        <v>1</v>
      </c>
      <c r="F399" s="187" t="s">
        <v>139</v>
      </c>
      <c r="H399" s="188">
        <v>1</v>
      </c>
      <c r="I399" s="189"/>
      <c r="L399" s="185"/>
      <c r="M399" s="190"/>
      <c r="N399" s="191"/>
      <c r="O399" s="191"/>
      <c r="P399" s="191"/>
      <c r="Q399" s="191"/>
      <c r="R399" s="191"/>
      <c r="S399" s="191"/>
      <c r="T399" s="192"/>
      <c r="AT399" s="186" t="s">
        <v>137</v>
      </c>
      <c r="AU399" s="186" t="s">
        <v>88</v>
      </c>
      <c r="AV399" s="14" t="s">
        <v>135</v>
      </c>
      <c r="AW399" s="14" t="s">
        <v>35</v>
      </c>
      <c r="AX399" s="14" t="s">
        <v>21</v>
      </c>
      <c r="AY399" s="186" t="s">
        <v>129</v>
      </c>
    </row>
    <row r="400" spans="1:65" s="2" customFormat="1" ht="21.75" customHeight="1">
      <c r="A400" s="32"/>
      <c r="B400" s="161"/>
      <c r="C400" s="162" t="s">
        <v>978</v>
      </c>
      <c r="D400" s="162" t="s">
        <v>131</v>
      </c>
      <c r="E400" s="163" t="s">
        <v>979</v>
      </c>
      <c r="F400" s="164" t="s">
        <v>980</v>
      </c>
      <c r="G400" s="165" t="s">
        <v>216</v>
      </c>
      <c r="H400" s="166">
        <v>1</v>
      </c>
      <c r="I400" s="167"/>
      <c r="J400" s="168">
        <f>ROUND(I400*H400,2)</f>
        <v>0</v>
      </c>
      <c r="K400" s="169"/>
      <c r="L400" s="33"/>
      <c r="M400" s="170" t="s">
        <v>1</v>
      </c>
      <c r="N400" s="171" t="s">
        <v>44</v>
      </c>
      <c r="O400" s="58"/>
      <c r="P400" s="172">
        <f>O400*H400</f>
        <v>0</v>
      </c>
      <c r="Q400" s="172">
        <v>7.2000000000000005E-4</v>
      </c>
      <c r="R400" s="172">
        <f>Q400*H400</f>
        <v>7.2000000000000005E-4</v>
      </c>
      <c r="S400" s="172">
        <v>0</v>
      </c>
      <c r="T400" s="173">
        <f>S400*H400</f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174" t="s">
        <v>211</v>
      </c>
      <c r="AT400" s="174" t="s">
        <v>131</v>
      </c>
      <c r="AU400" s="174" t="s">
        <v>88</v>
      </c>
      <c r="AY400" s="17" t="s">
        <v>129</v>
      </c>
      <c r="BE400" s="175">
        <f>IF(N400="základní",J400,0)</f>
        <v>0</v>
      </c>
      <c r="BF400" s="175">
        <f>IF(N400="snížená",J400,0)</f>
        <v>0</v>
      </c>
      <c r="BG400" s="175">
        <f>IF(N400="zákl. přenesená",J400,0)</f>
        <v>0</v>
      </c>
      <c r="BH400" s="175">
        <f>IF(N400="sníž. přenesená",J400,0)</f>
        <v>0</v>
      </c>
      <c r="BI400" s="175">
        <f>IF(N400="nulová",J400,0)</f>
        <v>0</v>
      </c>
      <c r="BJ400" s="17" t="s">
        <v>21</v>
      </c>
      <c r="BK400" s="175">
        <f>ROUND(I400*H400,2)</f>
        <v>0</v>
      </c>
      <c r="BL400" s="17" t="s">
        <v>211</v>
      </c>
      <c r="BM400" s="174" t="s">
        <v>981</v>
      </c>
    </row>
    <row r="401" spans="1:65" s="13" customFormat="1">
      <c r="B401" s="176"/>
      <c r="D401" s="177" t="s">
        <v>137</v>
      </c>
      <c r="E401" s="178" t="s">
        <v>1</v>
      </c>
      <c r="F401" s="179" t="s">
        <v>728</v>
      </c>
      <c r="H401" s="180">
        <v>1</v>
      </c>
      <c r="I401" s="181"/>
      <c r="L401" s="176"/>
      <c r="M401" s="182"/>
      <c r="N401" s="183"/>
      <c r="O401" s="183"/>
      <c r="P401" s="183"/>
      <c r="Q401" s="183"/>
      <c r="R401" s="183"/>
      <c r="S401" s="183"/>
      <c r="T401" s="184"/>
      <c r="AT401" s="178" t="s">
        <v>137</v>
      </c>
      <c r="AU401" s="178" t="s">
        <v>88</v>
      </c>
      <c r="AV401" s="13" t="s">
        <v>88</v>
      </c>
      <c r="AW401" s="13" t="s">
        <v>35</v>
      </c>
      <c r="AX401" s="13" t="s">
        <v>79</v>
      </c>
      <c r="AY401" s="178" t="s">
        <v>129</v>
      </c>
    </row>
    <row r="402" spans="1:65" s="14" customFormat="1">
      <c r="B402" s="185"/>
      <c r="D402" s="177" t="s">
        <v>137</v>
      </c>
      <c r="E402" s="186" t="s">
        <v>1</v>
      </c>
      <c r="F402" s="187" t="s">
        <v>139</v>
      </c>
      <c r="H402" s="188">
        <v>1</v>
      </c>
      <c r="I402" s="189"/>
      <c r="L402" s="185"/>
      <c r="M402" s="190"/>
      <c r="N402" s="191"/>
      <c r="O402" s="191"/>
      <c r="P402" s="191"/>
      <c r="Q402" s="191"/>
      <c r="R402" s="191"/>
      <c r="S402" s="191"/>
      <c r="T402" s="192"/>
      <c r="AT402" s="186" t="s">
        <v>137</v>
      </c>
      <c r="AU402" s="186" t="s">
        <v>88</v>
      </c>
      <c r="AV402" s="14" t="s">
        <v>135</v>
      </c>
      <c r="AW402" s="14" t="s">
        <v>35</v>
      </c>
      <c r="AX402" s="14" t="s">
        <v>21</v>
      </c>
      <c r="AY402" s="186" t="s">
        <v>129</v>
      </c>
    </row>
    <row r="403" spans="1:65" s="2" customFormat="1" ht="21.75" customHeight="1">
      <c r="A403" s="32"/>
      <c r="B403" s="161"/>
      <c r="C403" s="162" t="s">
        <v>982</v>
      </c>
      <c r="D403" s="162" t="s">
        <v>131</v>
      </c>
      <c r="E403" s="163" t="s">
        <v>983</v>
      </c>
      <c r="F403" s="164" t="s">
        <v>984</v>
      </c>
      <c r="G403" s="165" t="s">
        <v>210</v>
      </c>
      <c r="H403" s="166">
        <v>1</v>
      </c>
      <c r="I403" s="167"/>
      <c r="J403" s="168">
        <f>ROUND(I403*H403,2)</f>
        <v>0</v>
      </c>
      <c r="K403" s="169"/>
      <c r="L403" s="33"/>
      <c r="M403" s="170" t="s">
        <v>1</v>
      </c>
      <c r="N403" s="171" t="s">
        <v>44</v>
      </c>
      <c r="O403" s="58"/>
      <c r="P403" s="172">
        <f>O403*H403</f>
        <v>0</v>
      </c>
      <c r="Q403" s="172">
        <v>3.2799999999999999E-3</v>
      </c>
      <c r="R403" s="172">
        <f>Q403*H403</f>
        <v>3.2799999999999999E-3</v>
      </c>
      <c r="S403" s="172">
        <v>0</v>
      </c>
      <c r="T403" s="173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74" t="s">
        <v>211</v>
      </c>
      <c r="AT403" s="174" t="s">
        <v>131</v>
      </c>
      <c r="AU403" s="174" t="s">
        <v>88</v>
      </c>
      <c r="AY403" s="17" t="s">
        <v>129</v>
      </c>
      <c r="BE403" s="175">
        <f>IF(N403="základní",J403,0)</f>
        <v>0</v>
      </c>
      <c r="BF403" s="175">
        <f>IF(N403="snížená",J403,0)</f>
        <v>0</v>
      </c>
      <c r="BG403" s="175">
        <f>IF(N403="zákl. přenesená",J403,0)</f>
        <v>0</v>
      </c>
      <c r="BH403" s="175">
        <f>IF(N403="sníž. přenesená",J403,0)</f>
        <v>0</v>
      </c>
      <c r="BI403" s="175">
        <f>IF(N403="nulová",J403,0)</f>
        <v>0</v>
      </c>
      <c r="BJ403" s="17" t="s">
        <v>21</v>
      </c>
      <c r="BK403" s="175">
        <f>ROUND(I403*H403,2)</f>
        <v>0</v>
      </c>
      <c r="BL403" s="17" t="s">
        <v>211</v>
      </c>
      <c r="BM403" s="174" t="s">
        <v>985</v>
      </c>
    </row>
    <row r="404" spans="1:65" s="13" customFormat="1">
      <c r="B404" s="176"/>
      <c r="D404" s="177" t="s">
        <v>137</v>
      </c>
      <c r="E404" s="178" t="s">
        <v>1</v>
      </c>
      <c r="F404" s="179" t="s">
        <v>728</v>
      </c>
      <c r="H404" s="180">
        <v>1</v>
      </c>
      <c r="I404" s="181"/>
      <c r="L404" s="176"/>
      <c r="M404" s="182"/>
      <c r="N404" s="183"/>
      <c r="O404" s="183"/>
      <c r="P404" s="183"/>
      <c r="Q404" s="183"/>
      <c r="R404" s="183"/>
      <c r="S404" s="183"/>
      <c r="T404" s="184"/>
      <c r="AT404" s="178" t="s">
        <v>137</v>
      </c>
      <c r="AU404" s="178" t="s">
        <v>88</v>
      </c>
      <c r="AV404" s="13" t="s">
        <v>88</v>
      </c>
      <c r="AW404" s="13" t="s">
        <v>35</v>
      </c>
      <c r="AX404" s="13" t="s">
        <v>79</v>
      </c>
      <c r="AY404" s="178" t="s">
        <v>129</v>
      </c>
    </row>
    <row r="405" spans="1:65" s="14" customFormat="1">
      <c r="B405" s="185"/>
      <c r="D405" s="177" t="s">
        <v>137</v>
      </c>
      <c r="E405" s="186" t="s">
        <v>1</v>
      </c>
      <c r="F405" s="187" t="s">
        <v>139</v>
      </c>
      <c r="H405" s="188">
        <v>1</v>
      </c>
      <c r="I405" s="189"/>
      <c r="L405" s="185"/>
      <c r="M405" s="190"/>
      <c r="N405" s="191"/>
      <c r="O405" s="191"/>
      <c r="P405" s="191"/>
      <c r="Q405" s="191"/>
      <c r="R405" s="191"/>
      <c r="S405" s="191"/>
      <c r="T405" s="192"/>
      <c r="AT405" s="186" t="s">
        <v>137</v>
      </c>
      <c r="AU405" s="186" t="s">
        <v>88</v>
      </c>
      <c r="AV405" s="14" t="s">
        <v>135</v>
      </c>
      <c r="AW405" s="14" t="s">
        <v>35</v>
      </c>
      <c r="AX405" s="14" t="s">
        <v>21</v>
      </c>
      <c r="AY405" s="186" t="s">
        <v>129</v>
      </c>
    </row>
    <row r="406" spans="1:65" s="2" customFormat="1" ht="21.75" customHeight="1">
      <c r="A406" s="32"/>
      <c r="B406" s="161"/>
      <c r="C406" s="162" t="s">
        <v>986</v>
      </c>
      <c r="D406" s="162" t="s">
        <v>131</v>
      </c>
      <c r="E406" s="163" t="s">
        <v>987</v>
      </c>
      <c r="F406" s="164" t="s">
        <v>988</v>
      </c>
      <c r="G406" s="165" t="s">
        <v>210</v>
      </c>
      <c r="H406" s="166">
        <v>1</v>
      </c>
      <c r="I406" s="167"/>
      <c r="J406" s="168">
        <f>ROUND(I406*H406,2)</f>
        <v>0</v>
      </c>
      <c r="K406" s="169"/>
      <c r="L406" s="33"/>
      <c r="M406" s="170" t="s">
        <v>1</v>
      </c>
      <c r="N406" s="171" t="s">
        <v>44</v>
      </c>
      <c r="O406" s="58"/>
      <c r="P406" s="172">
        <f>O406*H406</f>
        <v>0</v>
      </c>
      <c r="Q406" s="172">
        <v>4.2199999999999998E-3</v>
      </c>
      <c r="R406" s="172">
        <f>Q406*H406</f>
        <v>4.2199999999999998E-3</v>
      </c>
      <c r="S406" s="172">
        <v>0</v>
      </c>
      <c r="T406" s="173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74" t="s">
        <v>211</v>
      </c>
      <c r="AT406" s="174" t="s">
        <v>131</v>
      </c>
      <c r="AU406" s="174" t="s">
        <v>88</v>
      </c>
      <c r="AY406" s="17" t="s">
        <v>129</v>
      </c>
      <c r="BE406" s="175">
        <f>IF(N406="základní",J406,0)</f>
        <v>0</v>
      </c>
      <c r="BF406" s="175">
        <f>IF(N406="snížená",J406,0)</f>
        <v>0</v>
      </c>
      <c r="BG406" s="175">
        <f>IF(N406="zákl. přenesená",J406,0)</f>
        <v>0</v>
      </c>
      <c r="BH406" s="175">
        <f>IF(N406="sníž. přenesená",J406,0)</f>
        <v>0</v>
      </c>
      <c r="BI406" s="175">
        <f>IF(N406="nulová",J406,0)</f>
        <v>0</v>
      </c>
      <c r="BJ406" s="17" t="s">
        <v>21</v>
      </c>
      <c r="BK406" s="175">
        <f>ROUND(I406*H406,2)</f>
        <v>0</v>
      </c>
      <c r="BL406" s="17" t="s">
        <v>211</v>
      </c>
      <c r="BM406" s="174" t="s">
        <v>989</v>
      </c>
    </row>
    <row r="407" spans="1:65" s="13" customFormat="1">
      <c r="B407" s="176"/>
      <c r="D407" s="177" t="s">
        <v>137</v>
      </c>
      <c r="E407" s="178" t="s">
        <v>1</v>
      </c>
      <c r="F407" s="179" t="s">
        <v>728</v>
      </c>
      <c r="H407" s="180">
        <v>1</v>
      </c>
      <c r="I407" s="181"/>
      <c r="L407" s="176"/>
      <c r="M407" s="182"/>
      <c r="N407" s="183"/>
      <c r="O407" s="183"/>
      <c r="P407" s="183"/>
      <c r="Q407" s="183"/>
      <c r="R407" s="183"/>
      <c r="S407" s="183"/>
      <c r="T407" s="184"/>
      <c r="AT407" s="178" t="s">
        <v>137</v>
      </c>
      <c r="AU407" s="178" t="s">
        <v>88</v>
      </c>
      <c r="AV407" s="13" t="s">
        <v>88</v>
      </c>
      <c r="AW407" s="13" t="s">
        <v>35</v>
      </c>
      <c r="AX407" s="13" t="s">
        <v>79</v>
      </c>
      <c r="AY407" s="178" t="s">
        <v>129</v>
      </c>
    </row>
    <row r="408" spans="1:65" s="14" customFormat="1">
      <c r="B408" s="185"/>
      <c r="D408" s="177" t="s">
        <v>137</v>
      </c>
      <c r="E408" s="186" t="s">
        <v>1</v>
      </c>
      <c r="F408" s="187" t="s">
        <v>139</v>
      </c>
      <c r="H408" s="188">
        <v>1</v>
      </c>
      <c r="I408" s="189"/>
      <c r="L408" s="185"/>
      <c r="M408" s="190"/>
      <c r="N408" s="191"/>
      <c r="O408" s="191"/>
      <c r="P408" s="191"/>
      <c r="Q408" s="191"/>
      <c r="R408" s="191"/>
      <c r="S408" s="191"/>
      <c r="T408" s="192"/>
      <c r="AT408" s="186" t="s">
        <v>137</v>
      </c>
      <c r="AU408" s="186" t="s">
        <v>88</v>
      </c>
      <c r="AV408" s="14" t="s">
        <v>135</v>
      </c>
      <c r="AW408" s="14" t="s">
        <v>35</v>
      </c>
      <c r="AX408" s="14" t="s">
        <v>21</v>
      </c>
      <c r="AY408" s="186" t="s">
        <v>129</v>
      </c>
    </row>
    <row r="409" spans="1:65" s="2" customFormat="1" ht="21.75" customHeight="1">
      <c r="A409" s="32"/>
      <c r="B409" s="161"/>
      <c r="C409" s="162" t="s">
        <v>990</v>
      </c>
      <c r="D409" s="162" t="s">
        <v>131</v>
      </c>
      <c r="E409" s="163" t="s">
        <v>991</v>
      </c>
      <c r="F409" s="164" t="s">
        <v>992</v>
      </c>
      <c r="G409" s="165" t="s">
        <v>216</v>
      </c>
      <c r="H409" s="166">
        <v>1</v>
      </c>
      <c r="I409" s="167"/>
      <c r="J409" s="168">
        <f>ROUND(I409*H409,2)</f>
        <v>0</v>
      </c>
      <c r="K409" s="169"/>
      <c r="L409" s="33"/>
      <c r="M409" s="170" t="s">
        <v>1</v>
      </c>
      <c r="N409" s="171" t="s">
        <v>44</v>
      </c>
      <c r="O409" s="58"/>
      <c r="P409" s="172">
        <f>O409*H409</f>
        <v>0</v>
      </c>
      <c r="Q409" s="172">
        <v>9.5E-4</v>
      </c>
      <c r="R409" s="172">
        <f>Q409*H409</f>
        <v>9.5E-4</v>
      </c>
      <c r="S409" s="172">
        <v>0</v>
      </c>
      <c r="T409" s="173">
        <f>S409*H409</f>
        <v>0</v>
      </c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R409" s="174" t="s">
        <v>211</v>
      </c>
      <c r="AT409" s="174" t="s">
        <v>131</v>
      </c>
      <c r="AU409" s="174" t="s">
        <v>88</v>
      </c>
      <c r="AY409" s="17" t="s">
        <v>129</v>
      </c>
      <c r="BE409" s="175">
        <f>IF(N409="základní",J409,0)</f>
        <v>0</v>
      </c>
      <c r="BF409" s="175">
        <f>IF(N409="snížená",J409,0)</f>
        <v>0</v>
      </c>
      <c r="BG409" s="175">
        <f>IF(N409="zákl. přenesená",J409,0)</f>
        <v>0</v>
      </c>
      <c r="BH409" s="175">
        <f>IF(N409="sníž. přenesená",J409,0)</f>
        <v>0</v>
      </c>
      <c r="BI409" s="175">
        <f>IF(N409="nulová",J409,0)</f>
        <v>0</v>
      </c>
      <c r="BJ409" s="17" t="s">
        <v>21</v>
      </c>
      <c r="BK409" s="175">
        <f>ROUND(I409*H409,2)</f>
        <v>0</v>
      </c>
      <c r="BL409" s="17" t="s">
        <v>211</v>
      </c>
      <c r="BM409" s="174" t="s">
        <v>993</v>
      </c>
    </row>
    <row r="410" spans="1:65" s="13" customFormat="1">
      <c r="B410" s="176"/>
      <c r="D410" s="177" t="s">
        <v>137</v>
      </c>
      <c r="E410" s="178" t="s">
        <v>1</v>
      </c>
      <c r="F410" s="179" t="s">
        <v>728</v>
      </c>
      <c r="H410" s="180">
        <v>1</v>
      </c>
      <c r="I410" s="181"/>
      <c r="L410" s="176"/>
      <c r="M410" s="182"/>
      <c r="N410" s="183"/>
      <c r="O410" s="183"/>
      <c r="P410" s="183"/>
      <c r="Q410" s="183"/>
      <c r="R410" s="183"/>
      <c r="S410" s="183"/>
      <c r="T410" s="184"/>
      <c r="AT410" s="178" t="s">
        <v>137</v>
      </c>
      <c r="AU410" s="178" t="s">
        <v>88</v>
      </c>
      <c r="AV410" s="13" t="s">
        <v>88</v>
      </c>
      <c r="AW410" s="13" t="s">
        <v>35</v>
      </c>
      <c r="AX410" s="13" t="s">
        <v>79</v>
      </c>
      <c r="AY410" s="178" t="s">
        <v>129</v>
      </c>
    </row>
    <row r="411" spans="1:65" s="14" customFormat="1">
      <c r="B411" s="185"/>
      <c r="D411" s="177" t="s">
        <v>137</v>
      </c>
      <c r="E411" s="186" t="s">
        <v>1</v>
      </c>
      <c r="F411" s="187" t="s">
        <v>139</v>
      </c>
      <c r="H411" s="188">
        <v>1</v>
      </c>
      <c r="I411" s="189"/>
      <c r="L411" s="185"/>
      <c r="M411" s="190"/>
      <c r="N411" s="191"/>
      <c r="O411" s="191"/>
      <c r="P411" s="191"/>
      <c r="Q411" s="191"/>
      <c r="R411" s="191"/>
      <c r="S411" s="191"/>
      <c r="T411" s="192"/>
      <c r="AT411" s="186" t="s">
        <v>137</v>
      </c>
      <c r="AU411" s="186" t="s">
        <v>88</v>
      </c>
      <c r="AV411" s="14" t="s">
        <v>135</v>
      </c>
      <c r="AW411" s="14" t="s">
        <v>35</v>
      </c>
      <c r="AX411" s="14" t="s">
        <v>21</v>
      </c>
      <c r="AY411" s="186" t="s">
        <v>129</v>
      </c>
    </row>
    <row r="412" spans="1:65" s="2" customFormat="1" ht="21.75" customHeight="1">
      <c r="A412" s="32"/>
      <c r="B412" s="161"/>
      <c r="C412" s="162" t="s">
        <v>994</v>
      </c>
      <c r="D412" s="162" t="s">
        <v>131</v>
      </c>
      <c r="E412" s="163" t="s">
        <v>995</v>
      </c>
      <c r="F412" s="164" t="s">
        <v>996</v>
      </c>
      <c r="G412" s="165" t="s">
        <v>156</v>
      </c>
      <c r="H412" s="166">
        <v>1.2E-2</v>
      </c>
      <c r="I412" s="167"/>
      <c r="J412" s="168">
        <f>ROUND(I412*H412,2)</f>
        <v>0</v>
      </c>
      <c r="K412" s="169"/>
      <c r="L412" s="33"/>
      <c r="M412" s="170" t="s">
        <v>1</v>
      </c>
      <c r="N412" s="171" t="s">
        <v>44</v>
      </c>
      <c r="O412" s="58"/>
      <c r="P412" s="172">
        <f>O412*H412</f>
        <v>0</v>
      </c>
      <c r="Q412" s="172">
        <v>0</v>
      </c>
      <c r="R412" s="172">
        <f>Q412*H412</f>
        <v>0</v>
      </c>
      <c r="S412" s="172">
        <v>0</v>
      </c>
      <c r="T412" s="173">
        <f>S412*H412</f>
        <v>0</v>
      </c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R412" s="174" t="s">
        <v>211</v>
      </c>
      <c r="AT412" s="174" t="s">
        <v>131</v>
      </c>
      <c r="AU412" s="174" t="s">
        <v>88</v>
      </c>
      <c r="AY412" s="17" t="s">
        <v>129</v>
      </c>
      <c r="BE412" s="175">
        <f>IF(N412="základní",J412,0)</f>
        <v>0</v>
      </c>
      <c r="BF412" s="175">
        <f>IF(N412="snížená",J412,0)</f>
        <v>0</v>
      </c>
      <c r="BG412" s="175">
        <f>IF(N412="zákl. přenesená",J412,0)</f>
        <v>0</v>
      </c>
      <c r="BH412" s="175">
        <f>IF(N412="sníž. přenesená",J412,0)</f>
        <v>0</v>
      </c>
      <c r="BI412" s="175">
        <f>IF(N412="nulová",J412,0)</f>
        <v>0</v>
      </c>
      <c r="BJ412" s="17" t="s">
        <v>21</v>
      </c>
      <c r="BK412" s="175">
        <f>ROUND(I412*H412,2)</f>
        <v>0</v>
      </c>
      <c r="BL412" s="17" t="s">
        <v>211</v>
      </c>
      <c r="BM412" s="174" t="s">
        <v>997</v>
      </c>
    </row>
    <row r="413" spans="1:65" s="12" customFormat="1" ht="22.75" customHeight="1">
      <c r="B413" s="148"/>
      <c r="D413" s="149" t="s">
        <v>78</v>
      </c>
      <c r="E413" s="159" t="s">
        <v>998</v>
      </c>
      <c r="F413" s="159" t="s">
        <v>999</v>
      </c>
      <c r="I413" s="151"/>
      <c r="J413" s="160">
        <f>BK413</f>
        <v>0</v>
      </c>
      <c r="L413" s="148"/>
      <c r="M413" s="153"/>
      <c r="N413" s="154"/>
      <c r="O413" s="154"/>
      <c r="P413" s="155">
        <f>SUM(P414:P442)</f>
        <v>0</v>
      </c>
      <c r="Q413" s="154"/>
      <c r="R413" s="155">
        <f>SUM(R414:R442)</f>
        <v>0.60658000000000001</v>
      </c>
      <c r="S413" s="154"/>
      <c r="T413" s="156">
        <f>SUM(T414:T442)</f>
        <v>0</v>
      </c>
      <c r="AR413" s="149" t="s">
        <v>88</v>
      </c>
      <c r="AT413" s="157" t="s">
        <v>78</v>
      </c>
      <c r="AU413" s="157" t="s">
        <v>21</v>
      </c>
      <c r="AY413" s="149" t="s">
        <v>129</v>
      </c>
      <c r="BK413" s="158">
        <f>SUM(BK414:BK442)</f>
        <v>0</v>
      </c>
    </row>
    <row r="414" spans="1:65" s="2" customFormat="1" ht="16.5" customHeight="1">
      <c r="A414" s="32"/>
      <c r="B414" s="161"/>
      <c r="C414" s="162" t="s">
        <v>1000</v>
      </c>
      <c r="D414" s="162" t="s">
        <v>131</v>
      </c>
      <c r="E414" s="163" t="s">
        <v>1001</v>
      </c>
      <c r="F414" s="164" t="s">
        <v>1002</v>
      </c>
      <c r="G414" s="165" t="s">
        <v>216</v>
      </c>
      <c r="H414" s="166">
        <v>11</v>
      </c>
      <c r="I414" s="167"/>
      <c r="J414" s="168">
        <f>ROUND(I414*H414,2)</f>
        <v>0</v>
      </c>
      <c r="K414" s="169"/>
      <c r="L414" s="33"/>
      <c r="M414" s="170" t="s">
        <v>1</v>
      </c>
      <c r="N414" s="171" t="s">
        <v>44</v>
      </c>
      <c r="O414" s="58"/>
      <c r="P414" s="172">
        <f>O414*H414</f>
        <v>0</v>
      </c>
      <c r="Q414" s="172">
        <v>2.47E-3</v>
      </c>
      <c r="R414" s="172">
        <f>Q414*H414</f>
        <v>2.717E-2</v>
      </c>
      <c r="S414" s="172">
        <v>0</v>
      </c>
      <c r="T414" s="173">
        <f>S414*H414</f>
        <v>0</v>
      </c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R414" s="174" t="s">
        <v>211</v>
      </c>
      <c r="AT414" s="174" t="s">
        <v>131</v>
      </c>
      <c r="AU414" s="174" t="s">
        <v>88</v>
      </c>
      <c r="AY414" s="17" t="s">
        <v>129</v>
      </c>
      <c r="BE414" s="175">
        <f>IF(N414="základní",J414,0)</f>
        <v>0</v>
      </c>
      <c r="BF414" s="175">
        <f>IF(N414="snížená",J414,0)</f>
        <v>0</v>
      </c>
      <c r="BG414" s="175">
        <f>IF(N414="zákl. přenesená",J414,0)</f>
        <v>0</v>
      </c>
      <c r="BH414" s="175">
        <f>IF(N414="sníž. přenesená",J414,0)</f>
        <v>0</v>
      </c>
      <c r="BI414" s="175">
        <f>IF(N414="nulová",J414,0)</f>
        <v>0</v>
      </c>
      <c r="BJ414" s="17" t="s">
        <v>21</v>
      </c>
      <c r="BK414" s="175">
        <f>ROUND(I414*H414,2)</f>
        <v>0</v>
      </c>
      <c r="BL414" s="17" t="s">
        <v>211</v>
      </c>
      <c r="BM414" s="174" t="s">
        <v>1003</v>
      </c>
    </row>
    <row r="415" spans="1:65" s="13" customFormat="1">
      <c r="B415" s="176"/>
      <c r="D415" s="177" t="s">
        <v>137</v>
      </c>
      <c r="E415" s="178" t="s">
        <v>1</v>
      </c>
      <c r="F415" s="179" t="s">
        <v>1004</v>
      </c>
      <c r="H415" s="180">
        <v>11</v>
      </c>
      <c r="I415" s="181"/>
      <c r="L415" s="176"/>
      <c r="M415" s="182"/>
      <c r="N415" s="183"/>
      <c r="O415" s="183"/>
      <c r="P415" s="183"/>
      <c r="Q415" s="183"/>
      <c r="R415" s="183"/>
      <c r="S415" s="183"/>
      <c r="T415" s="184"/>
      <c r="AT415" s="178" t="s">
        <v>137</v>
      </c>
      <c r="AU415" s="178" t="s">
        <v>88</v>
      </c>
      <c r="AV415" s="13" t="s">
        <v>88</v>
      </c>
      <c r="AW415" s="13" t="s">
        <v>35</v>
      </c>
      <c r="AX415" s="13" t="s">
        <v>21</v>
      </c>
      <c r="AY415" s="178" t="s">
        <v>129</v>
      </c>
    </row>
    <row r="416" spans="1:65" s="2" customFormat="1" ht="21.75" customHeight="1">
      <c r="A416" s="32"/>
      <c r="B416" s="161"/>
      <c r="C416" s="193" t="s">
        <v>1005</v>
      </c>
      <c r="D416" s="193" t="s">
        <v>171</v>
      </c>
      <c r="E416" s="194" t="s">
        <v>1006</v>
      </c>
      <c r="F416" s="195" t="s">
        <v>1007</v>
      </c>
      <c r="G416" s="196" t="s">
        <v>216</v>
      </c>
      <c r="H416" s="197">
        <v>1</v>
      </c>
      <c r="I416" s="198"/>
      <c r="J416" s="199">
        <f t="shared" ref="J416:J442" si="0">ROUND(I416*H416,2)</f>
        <v>0</v>
      </c>
      <c r="K416" s="200"/>
      <c r="L416" s="201"/>
      <c r="M416" s="202" t="s">
        <v>1</v>
      </c>
      <c r="N416" s="203" t="s">
        <v>44</v>
      </c>
      <c r="O416" s="58"/>
      <c r="P416" s="172">
        <f t="shared" ref="P416:P442" si="1">O416*H416</f>
        <v>0</v>
      </c>
      <c r="Q416" s="172">
        <v>1.6E-2</v>
      </c>
      <c r="R416" s="172">
        <f t="shared" ref="R416:R442" si="2">Q416*H416</f>
        <v>1.6E-2</v>
      </c>
      <c r="S416" s="172">
        <v>0</v>
      </c>
      <c r="T416" s="173">
        <f t="shared" ref="T416:T442" si="3">S416*H416</f>
        <v>0</v>
      </c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R416" s="174" t="s">
        <v>295</v>
      </c>
      <c r="AT416" s="174" t="s">
        <v>171</v>
      </c>
      <c r="AU416" s="174" t="s">
        <v>88</v>
      </c>
      <c r="AY416" s="17" t="s">
        <v>129</v>
      </c>
      <c r="BE416" s="175">
        <f t="shared" ref="BE416:BE442" si="4">IF(N416="základní",J416,0)</f>
        <v>0</v>
      </c>
      <c r="BF416" s="175">
        <f t="shared" ref="BF416:BF442" si="5">IF(N416="snížená",J416,0)</f>
        <v>0</v>
      </c>
      <c r="BG416" s="175">
        <f t="shared" ref="BG416:BG442" si="6">IF(N416="zákl. přenesená",J416,0)</f>
        <v>0</v>
      </c>
      <c r="BH416" s="175">
        <f t="shared" ref="BH416:BH442" si="7">IF(N416="sníž. přenesená",J416,0)</f>
        <v>0</v>
      </c>
      <c r="BI416" s="175">
        <f t="shared" ref="BI416:BI442" si="8">IF(N416="nulová",J416,0)</f>
        <v>0</v>
      </c>
      <c r="BJ416" s="17" t="s">
        <v>21</v>
      </c>
      <c r="BK416" s="175">
        <f t="shared" ref="BK416:BK442" si="9">ROUND(I416*H416,2)</f>
        <v>0</v>
      </c>
      <c r="BL416" s="17" t="s">
        <v>211</v>
      </c>
      <c r="BM416" s="174" t="s">
        <v>1008</v>
      </c>
    </row>
    <row r="417" spans="1:65" s="2" customFormat="1" ht="21.75" customHeight="1">
      <c r="A417" s="32"/>
      <c r="B417" s="161"/>
      <c r="C417" s="193" t="s">
        <v>1009</v>
      </c>
      <c r="D417" s="193" t="s">
        <v>171</v>
      </c>
      <c r="E417" s="194" t="s">
        <v>1010</v>
      </c>
      <c r="F417" s="195" t="s">
        <v>1011</v>
      </c>
      <c r="G417" s="196" t="s">
        <v>216</v>
      </c>
      <c r="H417" s="197">
        <v>1</v>
      </c>
      <c r="I417" s="198"/>
      <c r="J417" s="199">
        <f t="shared" si="0"/>
        <v>0</v>
      </c>
      <c r="K417" s="200"/>
      <c r="L417" s="201"/>
      <c r="M417" s="202" t="s">
        <v>1</v>
      </c>
      <c r="N417" s="203" t="s">
        <v>44</v>
      </c>
      <c r="O417" s="58"/>
      <c r="P417" s="172">
        <f t="shared" si="1"/>
        <v>0</v>
      </c>
      <c r="Q417" s="172">
        <v>0</v>
      </c>
      <c r="R417" s="172">
        <f t="shared" si="2"/>
        <v>0</v>
      </c>
      <c r="S417" s="172">
        <v>0</v>
      </c>
      <c r="T417" s="173">
        <f t="shared" si="3"/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74" t="s">
        <v>295</v>
      </c>
      <c r="AT417" s="174" t="s">
        <v>171</v>
      </c>
      <c r="AU417" s="174" t="s">
        <v>88</v>
      </c>
      <c r="AY417" s="17" t="s">
        <v>129</v>
      </c>
      <c r="BE417" s="175">
        <f t="shared" si="4"/>
        <v>0</v>
      </c>
      <c r="BF417" s="175">
        <f t="shared" si="5"/>
        <v>0</v>
      </c>
      <c r="BG417" s="175">
        <f t="shared" si="6"/>
        <v>0</v>
      </c>
      <c r="BH417" s="175">
        <f t="shared" si="7"/>
        <v>0</v>
      </c>
      <c r="BI417" s="175">
        <f t="shared" si="8"/>
        <v>0</v>
      </c>
      <c r="BJ417" s="17" t="s">
        <v>21</v>
      </c>
      <c r="BK417" s="175">
        <f t="shared" si="9"/>
        <v>0</v>
      </c>
      <c r="BL417" s="17" t="s">
        <v>211</v>
      </c>
      <c r="BM417" s="174" t="s">
        <v>1012</v>
      </c>
    </row>
    <row r="418" spans="1:65" s="2" customFormat="1" ht="16.5" customHeight="1">
      <c r="A418" s="32"/>
      <c r="B418" s="161"/>
      <c r="C418" s="193" t="s">
        <v>1013</v>
      </c>
      <c r="D418" s="193" t="s">
        <v>171</v>
      </c>
      <c r="E418" s="194" t="s">
        <v>1014</v>
      </c>
      <c r="F418" s="195" t="s">
        <v>1015</v>
      </c>
      <c r="G418" s="196" t="s">
        <v>216</v>
      </c>
      <c r="H418" s="197">
        <v>10</v>
      </c>
      <c r="I418" s="198"/>
      <c r="J418" s="199">
        <f t="shared" si="0"/>
        <v>0</v>
      </c>
      <c r="K418" s="200"/>
      <c r="L418" s="201"/>
      <c r="M418" s="202" t="s">
        <v>1</v>
      </c>
      <c r="N418" s="203" t="s">
        <v>44</v>
      </c>
      <c r="O418" s="58"/>
      <c r="P418" s="172">
        <f t="shared" si="1"/>
        <v>0</v>
      </c>
      <c r="Q418" s="172">
        <v>1.4500000000000001E-2</v>
      </c>
      <c r="R418" s="172">
        <f t="shared" si="2"/>
        <v>0.14500000000000002</v>
      </c>
      <c r="S418" s="172">
        <v>0</v>
      </c>
      <c r="T418" s="173">
        <f t="shared" si="3"/>
        <v>0</v>
      </c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R418" s="174" t="s">
        <v>295</v>
      </c>
      <c r="AT418" s="174" t="s">
        <v>171</v>
      </c>
      <c r="AU418" s="174" t="s">
        <v>88</v>
      </c>
      <c r="AY418" s="17" t="s">
        <v>129</v>
      </c>
      <c r="BE418" s="175">
        <f t="shared" si="4"/>
        <v>0</v>
      </c>
      <c r="BF418" s="175">
        <f t="shared" si="5"/>
        <v>0</v>
      </c>
      <c r="BG418" s="175">
        <f t="shared" si="6"/>
        <v>0</v>
      </c>
      <c r="BH418" s="175">
        <f t="shared" si="7"/>
        <v>0</v>
      </c>
      <c r="BI418" s="175">
        <f t="shared" si="8"/>
        <v>0</v>
      </c>
      <c r="BJ418" s="17" t="s">
        <v>21</v>
      </c>
      <c r="BK418" s="175">
        <f t="shared" si="9"/>
        <v>0</v>
      </c>
      <c r="BL418" s="17" t="s">
        <v>211</v>
      </c>
      <c r="BM418" s="174" t="s">
        <v>1016</v>
      </c>
    </row>
    <row r="419" spans="1:65" s="2" customFormat="1" ht="21.75" customHeight="1">
      <c r="A419" s="32"/>
      <c r="B419" s="161"/>
      <c r="C419" s="193" t="s">
        <v>1017</v>
      </c>
      <c r="D419" s="193" t="s">
        <v>171</v>
      </c>
      <c r="E419" s="194" t="s">
        <v>1018</v>
      </c>
      <c r="F419" s="195" t="s">
        <v>1019</v>
      </c>
      <c r="G419" s="196" t="s">
        <v>216</v>
      </c>
      <c r="H419" s="197">
        <v>10</v>
      </c>
      <c r="I419" s="198"/>
      <c r="J419" s="199">
        <f t="shared" si="0"/>
        <v>0</v>
      </c>
      <c r="K419" s="200"/>
      <c r="L419" s="201"/>
      <c r="M419" s="202" t="s">
        <v>1</v>
      </c>
      <c r="N419" s="203" t="s">
        <v>44</v>
      </c>
      <c r="O419" s="58"/>
      <c r="P419" s="172">
        <f t="shared" si="1"/>
        <v>0</v>
      </c>
      <c r="Q419" s="172">
        <v>0</v>
      </c>
      <c r="R419" s="172">
        <f t="shared" si="2"/>
        <v>0</v>
      </c>
      <c r="S419" s="172">
        <v>0</v>
      </c>
      <c r="T419" s="173">
        <f t="shared" si="3"/>
        <v>0</v>
      </c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R419" s="174" t="s">
        <v>295</v>
      </c>
      <c r="AT419" s="174" t="s">
        <v>171</v>
      </c>
      <c r="AU419" s="174" t="s">
        <v>88</v>
      </c>
      <c r="AY419" s="17" t="s">
        <v>129</v>
      </c>
      <c r="BE419" s="175">
        <f t="shared" si="4"/>
        <v>0</v>
      </c>
      <c r="BF419" s="175">
        <f t="shared" si="5"/>
        <v>0</v>
      </c>
      <c r="BG419" s="175">
        <f t="shared" si="6"/>
        <v>0</v>
      </c>
      <c r="BH419" s="175">
        <f t="shared" si="7"/>
        <v>0</v>
      </c>
      <c r="BI419" s="175">
        <f t="shared" si="8"/>
        <v>0</v>
      </c>
      <c r="BJ419" s="17" t="s">
        <v>21</v>
      </c>
      <c r="BK419" s="175">
        <f t="shared" si="9"/>
        <v>0</v>
      </c>
      <c r="BL419" s="17" t="s">
        <v>211</v>
      </c>
      <c r="BM419" s="174" t="s">
        <v>1020</v>
      </c>
    </row>
    <row r="420" spans="1:65" s="2" customFormat="1" ht="16.5" customHeight="1">
      <c r="A420" s="32"/>
      <c r="B420" s="161"/>
      <c r="C420" s="162" t="s">
        <v>249</v>
      </c>
      <c r="D420" s="162" t="s">
        <v>131</v>
      </c>
      <c r="E420" s="163" t="s">
        <v>1021</v>
      </c>
      <c r="F420" s="164" t="s">
        <v>1022</v>
      </c>
      <c r="G420" s="165" t="s">
        <v>210</v>
      </c>
      <c r="H420" s="166">
        <v>6</v>
      </c>
      <c r="I420" s="167"/>
      <c r="J420" s="168">
        <f t="shared" si="0"/>
        <v>0</v>
      </c>
      <c r="K420" s="169"/>
      <c r="L420" s="33"/>
      <c r="M420" s="170" t="s">
        <v>1</v>
      </c>
      <c r="N420" s="171" t="s">
        <v>44</v>
      </c>
      <c r="O420" s="58"/>
      <c r="P420" s="172">
        <f t="shared" si="1"/>
        <v>0</v>
      </c>
      <c r="Q420" s="172">
        <v>1.0580000000000001E-2</v>
      </c>
      <c r="R420" s="172">
        <f t="shared" si="2"/>
        <v>6.3480000000000009E-2</v>
      </c>
      <c r="S420" s="172">
        <v>0</v>
      </c>
      <c r="T420" s="173">
        <f t="shared" si="3"/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174" t="s">
        <v>211</v>
      </c>
      <c r="AT420" s="174" t="s">
        <v>131</v>
      </c>
      <c r="AU420" s="174" t="s">
        <v>88</v>
      </c>
      <c r="AY420" s="17" t="s">
        <v>129</v>
      </c>
      <c r="BE420" s="175">
        <f t="shared" si="4"/>
        <v>0</v>
      </c>
      <c r="BF420" s="175">
        <f t="shared" si="5"/>
        <v>0</v>
      </c>
      <c r="BG420" s="175">
        <f t="shared" si="6"/>
        <v>0</v>
      </c>
      <c r="BH420" s="175">
        <f t="shared" si="7"/>
        <v>0</v>
      </c>
      <c r="BI420" s="175">
        <f t="shared" si="8"/>
        <v>0</v>
      </c>
      <c r="BJ420" s="17" t="s">
        <v>21</v>
      </c>
      <c r="BK420" s="175">
        <f t="shared" si="9"/>
        <v>0</v>
      </c>
      <c r="BL420" s="17" t="s">
        <v>211</v>
      </c>
      <c r="BM420" s="174" t="s">
        <v>1023</v>
      </c>
    </row>
    <row r="421" spans="1:65" s="2" customFormat="1" ht="21.75" customHeight="1">
      <c r="A421" s="32"/>
      <c r="B421" s="161"/>
      <c r="C421" s="162" t="s">
        <v>27</v>
      </c>
      <c r="D421" s="162" t="s">
        <v>131</v>
      </c>
      <c r="E421" s="163" t="s">
        <v>1024</v>
      </c>
      <c r="F421" s="164" t="s">
        <v>1025</v>
      </c>
      <c r="G421" s="165" t="s">
        <v>210</v>
      </c>
      <c r="H421" s="166">
        <v>9</v>
      </c>
      <c r="I421" s="167"/>
      <c r="J421" s="168">
        <f t="shared" si="0"/>
        <v>0</v>
      </c>
      <c r="K421" s="169"/>
      <c r="L421" s="33"/>
      <c r="M421" s="170" t="s">
        <v>1</v>
      </c>
      <c r="N421" s="171" t="s">
        <v>44</v>
      </c>
      <c r="O421" s="58"/>
      <c r="P421" s="172">
        <f t="shared" si="1"/>
        <v>0</v>
      </c>
      <c r="Q421" s="172">
        <v>1.6469999999999999E-2</v>
      </c>
      <c r="R421" s="172">
        <f t="shared" si="2"/>
        <v>0.14822999999999997</v>
      </c>
      <c r="S421" s="172">
        <v>0</v>
      </c>
      <c r="T421" s="173">
        <f t="shared" si="3"/>
        <v>0</v>
      </c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R421" s="174" t="s">
        <v>211</v>
      </c>
      <c r="AT421" s="174" t="s">
        <v>131</v>
      </c>
      <c r="AU421" s="174" t="s">
        <v>88</v>
      </c>
      <c r="AY421" s="17" t="s">
        <v>129</v>
      </c>
      <c r="BE421" s="175">
        <f t="shared" si="4"/>
        <v>0</v>
      </c>
      <c r="BF421" s="175">
        <f t="shared" si="5"/>
        <v>0</v>
      </c>
      <c r="BG421" s="175">
        <f t="shared" si="6"/>
        <v>0</v>
      </c>
      <c r="BH421" s="175">
        <f t="shared" si="7"/>
        <v>0</v>
      </c>
      <c r="BI421" s="175">
        <f t="shared" si="8"/>
        <v>0</v>
      </c>
      <c r="BJ421" s="17" t="s">
        <v>21</v>
      </c>
      <c r="BK421" s="175">
        <f t="shared" si="9"/>
        <v>0</v>
      </c>
      <c r="BL421" s="17" t="s">
        <v>211</v>
      </c>
      <c r="BM421" s="174" t="s">
        <v>1026</v>
      </c>
    </row>
    <row r="422" spans="1:65" s="2" customFormat="1" ht="21.75" customHeight="1">
      <c r="A422" s="32"/>
      <c r="B422" s="161"/>
      <c r="C422" s="162" t="s">
        <v>1027</v>
      </c>
      <c r="D422" s="162" t="s">
        <v>131</v>
      </c>
      <c r="E422" s="163" t="s">
        <v>1028</v>
      </c>
      <c r="F422" s="164" t="s">
        <v>1029</v>
      </c>
      <c r="G422" s="165" t="s">
        <v>210</v>
      </c>
      <c r="H422" s="166">
        <v>1</v>
      </c>
      <c r="I422" s="167"/>
      <c r="J422" s="168">
        <f t="shared" si="0"/>
        <v>0</v>
      </c>
      <c r="K422" s="169"/>
      <c r="L422" s="33"/>
      <c r="M422" s="170" t="s">
        <v>1</v>
      </c>
      <c r="N422" s="171" t="s">
        <v>44</v>
      </c>
      <c r="O422" s="58"/>
      <c r="P422" s="172">
        <f t="shared" si="1"/>
        <v>0</v>
      </c>
      <c r="Q422" s="172">
        <v>1.9210000000000001E-2</v>
      </c>
      <c r="R422" s="172">
        <f t="shared" si="2"/>
        <v>1.9210000000000001E-2</v>
      </c>
      <c r="S422" s="172">
        <v>0</v>
      </c>
      <c r="T422" s="173">
        <f t="shared" si="3"/>
        <v>0</v>
      </c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R422" s="174" t="s">
        <v>211</v>
      </c>
      <c r="AT422" s="174" t="s">
        <v>131</v>
      </c>
      <c r="AU422" s="174" t="s">
        <v>88</v>
      </c>
      <c r="AY422" s="17" t="s">
        <v>129</v>
      </c>
      <c r="BE422" s="175">
        <f t="shared" si="4"/>
        <v>0</v>
      </c>
      <c r="BF422" s="175">
        <f t="shared" si="5"/>
        <v>0</v>
      </c>
      <c r="BG422" s="175">
        <f t="shared" si="6"/>
        <v>0</v>
      </c>
      <c r="BH422" s="175">
        <f t="shared" si="7"/>
        <v>0</v>
      </c>
      <c r="BI422" s="175">
        <f t="shared" si="8"/>
        <v>0</v>
      </c>
      <c r="BJ422" s="17" t="s">
        <v>21</v>
      </c>
      <c r="BK422" s="175">
        <f t="shared" si="9"/>
        <v>0</v>
      </c>
      <c r="BL422" s="17" t="s">
        <v>211</v>
      </c>
      <c r="BM422" s="174" t="s">
        <v>1030</v>
      </c>
    </row>
    <row r="423" spans="1:65" s="2" customFormat="1" ht="16.5" customHeight="1">
      <c r="A423" s="32"/>
      <c r="B423" s="161"/>
      <c r="C423" s="162" t="s">
        <v>1031</v>
      </c>
      <c r="D423" s="162" t="s">
        <v>131</v>
      </c>
      <c r="E423" s="163" t="s">
        <v>1032</v>
      </c>
      <c r="F423" s="164" t="s">
        <v>1033</v>
      </c>
      <c r="G423" s="165" t="s">
        <v>210</v>
      </c>
      <c r="H423" s="166">
        <v>9</v>
      </c>
      <c r="I423" s="167"/>
      <c r="J423" s="168">
        <f t="shared" si="0"/>
        <v>0</v>
      </c>
      <c r="K423" s="169"/>
      <c r="L423" s="33"/>
      <c r="M423" s="170" t="s">
        <v>1</v>
      </c>
      <c r="N423" s="171" t="s">
        <v>44</v>
      </c>
      <c r="O423" s="58"/>
      <c r="P423" s="172">
        <f t="shared" si="1"/>
        <v>0</v>
      </c>
      <c r="Q423" s="172">
        <v>1.8E-3</v>
      </c>
      <c r="R423" s="172">
        <f t="shared" si="2"/>
        <v>1.6199999999999999E-2</v>
      </c>
      <c r="S423" s="172">
        <v>0</v>
      </c>
      <c r="T423" s="173">
        <f t="shared" si="3"/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174" t="s">
        <v>211</v>
      </c>
      <c r="AT423" s="174" t="s">
        <v>131</v>
      </c>
      <c r="AU423" s="174" t="s">
        <v>88</v>
      </c>
      <c r="AY423" s="17" t="s">
        <v>129</v>
      </c>
      <c r="BE423" s="175">
        <f t="shared" si="4"/>
        <v>0</v>
      </c>
      <c r="BF423" s="175">
        <f t="shared" si="5"/>
        <v>0</v>
      </c>
      <c r="BG423" s="175">
        <f t="shared" si="6"/>
        <v>0</v>
      </c>
      <c r="BH423" s="175">
        <f t="shared" si="7"/>
        <v>0</v>
      </c>
      <c r="BI423" s="175">
        <f t="shared" si="8"/>
        <v>0</v>
      </c>
      <c r="BJ423" s="17" t="s">
        <v>21</v>
      </c>
      <c r="BK423" s="175">
        <f t="shared" si="9"/>
        <v>0</v>
      </c>
      <c r="BL423" s="17" t="s">
        <v>211</v>
      </c>
      <c r="BM423" s="174" t="s">
        <v>1034</v>
      </c>
    </row>
    <row r="424" spans="1:65" s="2" customFormat="1" ht="21.75" customHeight="1">
      <c r="A424" s="32"/>
      <c r="B424" s="161"/>
      <c r="C424" s="162" t="s">
        <v>1035</v>
      </c>
      <c r="D424" s="162" t="s">
        <v>131</v>
      </c>
      <c r="E424" s="163" t="s">
        <v>1036</v>
      </c>
      <c r="F424" s="164" t="s">
        <v>1037</v>
      </c>
      <c r="G424" s="165" t="s">
        <v>210</v>
      </c>
      <c r="H424" s="166">
        <v>1</v>
      </c>
      <c r="I424" s="167"/>
      <c r="J424" s="168">
        <f t="shared" si="0"/>
        <v>0</v>
      </c>
      <c r="K424" s="169"/>
      <c r="L424" s="33"/>
      <c r="M424" s="170" t="s">
        <v>1</v>
      </c>
      <c r="N424" s="171" t="s">
        <v>44</v>
      </c>
      <c r="O424" s="58"/>
      <c r="P424" s="172">
        <f t="shared" si="1"/>
        <v>0</v>
      </c>
      <c r="Q424" s="172">
        <v>1.8400000000000001E-3</v>
      </c>
      <c r="R424" s="172">
        <f t="shared" si="2"/>
        <v>1.8400000000000001E-3</v>
      </c>
      <c r="S424" s="172">
        <v>0</v>
      </c>
      <c r="T424" s="173">
        <f t="shared" si="3"/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74" t="s">
        <v>211</v>
      </c>
      <c r="AT424" s="174" t="s">
        <v>131</v>
      </c>
      <c r="AU424" s="174" t="s">
        <v>88</v>
      </c>
      <c r="AY424" s="17" t="s">
        <v>129</v>
      </c>
      <c r="BE424" s="175">
        <f t="shared" si="4"/>
        <v>0</v>
      </c>
      <c r="BF424" s="175">
        <f t="shared" si="5"/>
        <v>0</v>
      </c>
      <c r="BG424" s="175">
        <f t="shared" si="6"/>
        <v>0</v>
      </c>
      <c r="BH424" s="175">
        <f t="shared" si="7"/>
        <v>0</v>
      </c>
      <c r="BI424" s="175">
        <f t="shared" si="8"/>
        <v>0</v>
      </c>
      <c r="BJ424" s="17" t="s">
        <v>21</v>
      </c>
      <c r="BK424" s="175">
        <f t="shared" si="9"/>
        <v>0</v>
      </c>
      <c r="BL424" s="17" t="s">
        <v>211</v>
      </c>
      <c r="BM424" s="174" t="s">
        <v>1038</v>
      </c>
    </row>
    <row r="425" spans="1:65" s="2" customFormat="1" ht="16.5" customHeight="1">
      <c r="A425" s="32"/>
      <c r="B425" s="161"/>
      <c r="C425" s="162" t="s">
        <v>1039</v>
      </c>
      <c r="D425" s="162" t="s">
        <v>131</v>
      </c>
      <c r="E425" s="163" t="s">
        <v>1040</v>
      </c>
      <c r="F425" s="164" t="s">
        <v>1041</v>
      </c>
      <c r="G425" s="165" t="s">
        <v>216</v>
      </c>
      <c r="H425" s="166">
        <v>9</v>
      </c>
      <c r="I425" s="167"/>
      <c r="J425" s="168">
        <f t="shared" si="0"/>
        <v>0</v>
      </c>
      <c r="K425" s="169"/>
      <c r="L425" s="33"/>
      <c r="M425" s="170" t="s">
        <v>1</v>
      </c>
      <c r="N425" s="171" t="s">
        <v>44</v>
      </c>
      <c r="O425" s="58"/>
      <c r="P425" s="172">
        <f t="shared" si="1"/>
        <v>0</v>
      </c>
      <c r="Q425" s="172">
        <v>2.4000000000000001E-4</v>
      </c>
      <c r="R425" s="172">
        <f t="shared" si="2"/>
        <v>2.16E-3</v>
      </c>
      <c r="S425" s="172">
        <v>0</v>
      </c>
      <c r="T425" s="173">
        <f t="shared" si="3"/>
        <v>0</v>
      </c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R425" s="174" t="s">
        <v>211</v>
      </c>
      <c r="AT425" s="174" t="s">
        <v>131</v>
      </c>
      <c r="AU425" s="174" t="s">
        <v>88</v>
      </c>
      <c r="AY425" s="17" t="s">
        <v>129</v>
      </c>
      <c r="BE425" s="175">
        <f t="shared" si="4"/>
        <v>0</v>
      </c>
      <c r="BF425" s="175">
        <f t="shared" si="5"/>
        <v>0</v>
      </c>
      <c r="BG425" s="175">
        <f t="shared" si="6"/>
        <v>0</v>
      </c>
      <c r="BH425" s="175">
        <f t="shared" si="7"/>
        <v>0</v>
      </c>
      <c r="BI425" s="175">
        <f t="shared" si="8"/>
        <v>0</v>
      </c>
      <c r="BJ425" s="17" t="s">
        <v>21</v>
      </c>
      <c r="BK425" s="175">
        <f t="shared" si="9"/>
        <v>0</v>
      </c>
      <c r="BL425" s="17" t="s">
        <v>211</v>
      </c>
      <c r="BM425" s="174" t="s">
        <v>1042</v>
      </c>
    </row>
    <row r="426" spans="1:65" s="2" customFormat="1" ht="16.5" customHeight="1">
      <c r="A426" s="32"/>
      <c r="B426" s="161"/>
      <c r="C426" s="162" t="s">
        <v>1043</v>
      </c>
      <c r="D426" s="162" t="s">
        <v>131</v>
      </c>
      <c r="E426" s="163" t="s">
        <v>1044</v>
      </c>
      <c r="F426" s="164" t="s">
        <v>1045</v>
      </c>
      <c r="G426" s="165" t="s">
        <v>216</v>
      </c>
      <c r="H426" s="166">
        <v>1</v>
      </c>
      <c r="I426" s="167"/>
      <c r="J426" s="168">
        <f t="shared" si="0"/>
        <v>0</v>
      </c>
      <c r="K426" s="169"/>
      <c r="L426" s="33"/>
      <c r="M426" s="170" t="s">
        <v>1</v>
      </c>
      <c r="N426" s="171" t="s">
        <v>44</v>
      </c>
      <c r="O426" s="58"/>
      <c r="P426" s="172">
        <f t="shared" si="1"/>
        <v>0</v>
      </c>
      <c r="Q426" s="172">
        <v>5.4000000000000001E-4</v>
      </c>
      <c r="R426" s="172">
        <f t="shared" si="2"/>
        <v>5.4000000000000001E-4</v>
      </c>
      <c r="S426" s="172">
        <v>0</v>
      </c>
      <c r="T426" s="173">
        <f t="shared" si="3"/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74" t="s">
        <v>211</v>
      </c>
      <c r="AT426" s="174" t="s">
        <v>131</v>
      </c>
      <c r="AU426" s="174" t="s">
        <v>88</v>
      </c>
      <c r="AY426" s="17" t="s">
        <v>129</v>
      </c>
      <c r="BE426" s="175">
        <f t="shared" si="4"/>
        <v>0</v>
      </c>
      <c r="BF426" s="175">
        <f t="shared" si="5"/>
        <v>0</v>
      </c>
      <c r="BG426" s="175">
        <f t="shared" si="6"/>
        <v>0</v>
      </c>
      <c r="BH426" s="175">
        <f t="shared" si="7"/>
        <v>0</v>
      </c>
      <c r="BI426" s="175">
        <f t="shared" si="8"/>
        <v>0</v>
      </c>
      <c r="BJ426" s="17" t="s">
        <v>21</v>
      </c>
      <c r="BK426" s="175">
        <f t="shared" si="9"/>
        <v>0</v>
      </c>
      <c r="BL426" s="17" t="s">
        <v>211</v>
      </c>
      <c r="BM426" s="174" t="s">
        <v>1046</v>
      </c>
    </row>
    <row r="427" spans="1:65" s="2" customFormat="1" ht="16.5" customHeight="1">
      <c r="A427" s="32"/>
      <c r="B427" s="161"/>
      <c r="C427" s="162" t="s">
        <v>1047</v>
      </c>
      <c r="D427" s="162" t="s">
        <v>131</v>
      </c>
      <c r="E427" s="163" t="s">
        <v>1048</v>
      </c>
      <c r="F427" s="164" t="s">
        <v>1049</v>
      </c>
      <c r="G427" s="165" t="s">
        <v>216</v>
      </c>
      <c r="H427" s="166">
        <v>10</v>
      </c>
      <c r="I427" s="167"/>
      <c r="J427" s="168">
        <f t="shared" si="0"/>
        <v>0</v>
      </c>
      <c r="K427" s="169"/>
      <c r="L427" s="33"/>
      <c r="M427" s="170" t="s">
        <v>1</v>
      </c>
      <c r="N427" s="171" t="s">
        <v>44</v>
      </c>
      <c r="O427" s="58"/>
      <c r="P427" s="172">
        <f t="shared" si="1"/>
        <v>0</v>
      </c>
      <c r="Q427" s="172">
        <v>1.3999999999999999E-4</v>
      </c>
      <c r="R427" s="172">
        <f t="shared" si="2"/>
        <v>1.3999999999999998E-3</v>
      </c>
      <c r="S427" s="172">
        <v>0</v>
      </c>
      <c r="T427" s="173">
        <f t="shared" si="3"/>
        <v>0</v>
      </c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R427" s="174" t="s">
        <v>211</v>
      </c>
      <c r="AT427" s="174" t="s">
        <v>131</v>
      </c>
      <c r="AU427" s="174" t="s">
        <v>88</v>
      </c>
      <c r="AY427" s="17" t="s">
        <v>129</v>
      </c>
      <c r="BE427" s="175">
        <f t="shared" si="4"/>
        <v>0</v>
      </c>
      <c r="BF427" s="175">
        <f t="shared" si="5"/>
        <v>0</v>
      </c>
      <c r="BG427" s="175">
        <f t="shared" si="6"/>
        <v>0</v>
      </c>
      <c r="BH427" s="175">
        <f t="shared" si="7"/>
        <v>0</v>
      </c>
      <c r="BI427" s="175">
        <f t="shared" si="8"/>
        <v>0</v>
      </c>
      <c r="BJ427" s="17" t="s">
        <v>21</v>
      </c>
      <c r="BK427" s="175">
        <f t="shared" si="9"/>
        <v>0</v>
      </c>
      <c r="BL427" s="17" t="s">
        <v>211</v>
      </c>
      <c r="BM427" s="174" t="s">
        <v>1050</v>
      </c>
    </row>
    <row r="428" spans="1:65" s="2" customFormat="1" ht="21.75" customHeight="1">
      <c r="A428" s="32"/>
      <c r="B428" s="161"/>
      <c r="C428" s="162" t="s">
        <v>1051</v>
      </c>
      <c r="D428" s="162" t="s">
        <v>131</v>
      </c>
      <c r="E428" s="163" t="s">
        <v>1052</v>
      </c>
      <c r="F428" s="164" t="s">
        <v>1053</v>
      </c>
      <c r="G428" s="165" t="s">
        <v>210</v>
      </c>
      <c r="H428" s="166">
        <v>2</v>
      </c>
      <c r="I428" s="167"/>
      <c r="J428" s="168">
        <f t="shared" si="0"/>
        <v>0</v>
      </c>
      <c r="K428" s="169"/>
      <c r="L428" s="33"/>
      <c r="M428" s="170" t="s">
        <v>1</v>
      </c>
      <c r="N428" s="171" t="s">
        <v>44</v>
      </c>
      <c r="O428" s="58"/>
      <c r="P428" s="172">
        <f t="shared" si="1"/>
        <v>0</v>
      </c>
      <c r="Q428" s="172">
        <v>4.9300000000000004E-3</v>
      </c>
      <c r="R428" s="172">
        <f t="shared" si="2"/>
        <v>9.8600000000000007E-3</v>
      </c>
      <c r="S428" s="172">
        <v>0</v>
      </c>
      <c r="T428" s="173">
        <f t="shared" si="3"/>
        <v>0</v>
      </c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R428" s="174" t="s">
        <v>211</v>
      </c>
      <c r="AT428" s="174" t="s">
        <v>131</v>
      </c>
      <c r="AU428" s="174" t="s">
        <v>88</v>
      </c>
      <c r="AY428" s="17" t="s">
        <v>129</v>
      </c>
      <c r="BE428" s="175">
        <f t="shared" si="4"/>
        <v>0</v>
      </c>
      <c r="BF428" s="175">
        <f t="shared" si="5"/>
        <v>0</v>
      </c>
      <c r="BG428" s="175">
        <f t="shared" si="6"/>
        <v>0</v>
      </c>
      <c r="BH428" s="175">
        <f t="shared" si="7"/>
        <v>0</v>
      </c>
      <c r="BI428" s="175">
        <f t="shared" si="8"/>
        <v>0</v>
      </c>
      <c r="BJ428" s="17" t="s">
        <v>21</v>
      </c>
      <c r="BK428" s="175">
        <f t="shared" si="9"/>
        <v>0</v>
      </c>
      <c r="BL428" s="17" t="s">
        <v>211</v>
      </c>
      <c r="BM428" s="174" t="s">
        <v>1054</v>
      </c>
    </row>
    <row r="429" spans="1:65" s="2" customFormat="1" ht="21.75" customHeight="1">
      <c r="A429" s="32"/>
      <c r="B429" s="161"/>
      <c r="C429" s="162" t="s">
        <v>1055</v>
      </c>
      <c r="D429" s="162" t="s">
        <v>131</v>
      </c>
      <c r="E429" s="163" t="s">
        <v>1056</v>
      </c>
      <c r="F429" s="164" t="s">
        <v>1057</v>
      </c>
      <c r="G429" s="165" t="s">
        <v>210</v>
      </c>
      <c r="H429" s="166">
        <v>2</v>
      </c>
      <c r="I429" s="167"/>
      <c r="J429" s="168">
        <f t="shared" si="0"/>
        <v>0</v>
      </c>
      <c r="K429" s="169"/>
      <c r="L429" s="33"/>
      <c r="M429" s="170" t="s">
        <v>1</v>
      </c>
      <c r="N429" s="171" t="s">
        <v>44</v>
      </c>
      <c r="O429" s="58"/>
      <c r="P429" s="172">
        <f t="shared" si="1"/>
        <v>0</v>
      </c>
      <c r="Q429" s="172">
        <v>1.8E-3</v>
      </c>
      <c r="R429" s="172">
        <f t="shared" si="2"/>
        <v>3.5999999999999999E-3</v>
      </c>
      <c r="S429" s="172">
        <v>0</v>
      </c>
      <c r="T429" s="173">
        <f t="shared" si="3"/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74" t="s">
        <v>211</v>
      </c>
      <c r="AT429" s="174" t="s">
        <v>131</v>
      </c>
      <c r="AU429" s="174" t="s">
        <v>88</v>
      </c>
      <c r="AY429" s="17" t="s">
        <v>129</v>
      </c>
      <c r="BE429" s="175">
        <f t="shared" si="4"/>
        <v>0</v>
      </c>
      <c r="BF429" s="175">
        <f t="shared" si="5"/>
        <v>0</v>
      </c>
      <c r="BG429" s="175">
        <f t="shared" si="6"/>
        <v>0</v>
      </c>
      <c r="BH429" s="175">
        <f t="shared" si="7"/>
        <v>0</v>
      </c>
      <c r="BI429" s="175">
        <f t="shared" si="8"/>
        <v>0</v>
      </c>
      <c r="BJ429" s="17" t="s">
        <v>21</v>
      </c>
      <c r="BK429" s="175">
        <f t="shared" si="9"/>
        <v>0</v>
      </c>
      <c r="BL429" s="17" t="s">
        <v>211</v>
      </c>
      <c r="BM429" s="174" t="s">
        <v>1058</v>
      </c>
    </row>
    <row r="430" spans="1:65" s="2" customFormat="1" ht="16.5" customHeight="1">
      <c r="A430" s="32"/>
      <c r="B430" s="161"/>
      <c r="C430" s="162" t="s">
        <v>1059</v>
      </c>
      <c r="D430" s="162" t="s">
        <v>131</v>
      </c>
      <c r="E430" s="163" t="s">
        <v>1060</v>
      </c>
      <c r="F430" s="164" t="s">
        <v>1061</v>
      </c>
      <c r="G430" s="165" t="s">
        <v>216</v>
      </c>
      <c r="H430" s="166">
        <v>2</v>
      </c>
      <c r="I430" s="167"/>
      <c r="J430" s="168">
        <f t="shared" si="0"/>
        <v>0</v>
      </c>
      <c r="K430" s="169"/>
      <c r="L430" s="33"/>
      <c r="M430" s="170" t="s">
        <v>1</v>
      </c>
      <c r="N430" s="171" t="s">
        <v>44</v>
      </c>
      <c r="O430" s="58"/>
      <c r="P430" s="172">
        <f t="shared" si="1"/>
        <v>0</v>
      </c>
      <c r="Q430" s="172">
        <v>3.6000000000000002E-4</v>
      </c>
      <c r="R430" s="172">
        <f t="shared" si="2"/>
        <v>7.2000000000000005E-4</v>
      </c>
      <c r="S430" s="172">
        <v>0</v>
      </c>
      <c r="T430" s="173">
        <f t="shared" si="3"/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74" t="s">
        <v>211</v>
      </c>
      <c r="AT430" s="174" t="s">
        <v>131</v>
      </c>
      <c r="AU430" s="174" t="s">
        <v>88</v>
      </c>
      <c r="AY430" s="17" t="s">
        <v>129</v>
      </c>
      <c r="BE430" s="175">
        <f t="shared" si="4"/>
        <v>0</v>
      </c>
      <c r="BF430" s="175">
        <f t="shared" si="5"/>
        <v>0</v>
      </c>
      <c r="BG430" s="175">
        <f t="shared" si="6"/>
        <v>0</v>
      </c>
      <c r="BH430" s="175">
        <f t="shared" si="7"/>
        <v>0</v>
      </c>
      <c r="BI430" s="175">
        <f t="shared" si="8"/>
        <v>0</v>
      </c>
      <c r="BJ430" s="17" t="s">
        <v>21</v>
      </c>
      <c r="BK430" s="175">
        <f t="shared" si="9"/>
        <v>0</v>
      </c>
      <c r="BL430" s="17" t="s">
        <v>211</v>
      </c>
      <c r="BM430" s="174" t="s">
        <v>1062</v>
      </c>
    </row>
    <row r="431" spans="1:65" s="2" customFormat="1" ht="16.5" customHeight="1">
      <c r="A431" s="32"/>
      <c r="B431" s="161"/>
      <c r="C431" s="162" t="s">
        <v>1063</v>
      </c>
      <c r="D431" s="162" t="s">
        <v>131</v>
      </c>
      <c r="E431" s="163" t="s">
        <v>1064</v>
      </c>
      <c r="F431" s="164" t="s">
        <v>1065</v>
      </c>
      <c r="G431" s="165" t="s">
        <v>216</v>
      </c>
      <c r="H431" s="166">
        <v>2</v>
      </c>
      <c r="I431" s="167"/>
      <c r="J431" s="168">
        <f t="shared" si="0"/>
        <v>0</v>
      </c>
      <c r="K431" s="169"/>
      <c r="L431" s="33"/>
      <c r="M431" s="170" t="s">
        <v>1</v>
      </c>
      <c r="N431" s="171" t="s">
        <v>44</v>
      </c>
      <c r="O431" s="58"/>
      <c r="P431" s="172">
        <f t="shared" si="1"/>
        <v>0</v>
      </c>
      <c r="Q431" s="172">
        <v>2.7999999999999998E-4</v>
      </c>
      <c r="R431" s="172">
        <f t="shared" si="2"/>
        <v>5.5999999999999995E-4</v>
      </c>
      <c r="S431" s="172">
        <v>0</v>
      </c>
      <c r="T431" s="173">
        <f t="shared" si="3"/>
        <v>0</v>
      </c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R431" s="174" t="s">
        <v>211</v>
      </c>
      <c r="AT431" s="174" t="s">
        <v>131</v>
      </c>
      <c r="AU431" s="174" t="s">
        <v>88</v>
      </c>
      <c r="AY431" s="17" t="s">
        <v>129</v>
      </c>
      <c r="BE431" s="175">
        <f t="shared" si="4"/>
        <v>0</v>
      </c>
      <c r="BF431" s="175">
        <f t="shared" si="5"/>
        <v>0</v>
      </c>
      <c r="BG431" s="175">
        <f t="shared" si="6"/>
        <v>0</v>
      </c>
      <c r="BH431" s="175">
        <f t="shared" si="7"/>
        <v>0</v>
      </c>
      <c r="BI431" s="175">
        <f t="shared" si="8"/>
        <v>0</v>
      </c>
      <c r="BJ431" s="17" t="s">
        <v>21</v>
      </c>
      <c r="BK431" s="175">
        <f t="shared" si="9"/>
        <v>0</v>
      </c>
      <c r="BL431" s="17" t="s">
        <v>211</v>
      </c>
      <c r="BM431" s="174" t="s">
        <v>1066</v>
      </c>
    </row>
    <row r="432" spans="1:65" s="2" customFormat="1" ht="21.75" customHeight="1">
      <c r="A432" s="32"/>
      <c r="B432" s="161"/>
      <c r="C432" s="162" t="s">
        <v>1067</v>
      </c>
      <c r="D432" s="162" t="s">
        <v>131</v>
      </c>
      <c r="E432" s="163" t="s">
        <v>1068</v>
      </c>
      <c r="F432" s="164" t="s">
        <v>1069</v>
      </c>
      <c r="G432" s="165" t="s">
        <v>216</v>
      </c>
      <c r="H432" s="166">
        <v>4</v>
      </c>
      <c r="I432" s="167"/>
      <c r="J432" s="168">
        <f t="shared" si="0"/>
        <v>0</v>
      </c>
      <c r="K432" s="169"/>
      <c r="L432" s="33"/>
      <c r="M432" s="170" t="s">
        <v>1</v>
      </c>
      <c r="N432" s="171" t="s">
        <v>44</v>
      </c>
      <c r="O432" s="58"/>
      <c r="P432" s="172">
        <f t="shared" si="1"/>
        <v>0</v>
      </c>
      <c r="Q432" s="172">
        <v>5.9500000000000004E-3</v>
      </c>
      <c r="R432" s="172">
        <f t="shared" si="2"/>
        <v>2.3800000000000002E-2</v>
      </c>
      <c r="S432" s="172">
        <v>0</v>
      </c>
      <c r="T432" s="173">
        <f t="shared" si="3"/>
        <v>0</v>
      </c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R432" s="174" t="s">
        <v>211</v>
      </c>
      <c r="AT432" s="174" t="s">
        <v>131</v>
      </c>
      <c r="AU432" s="174" t="s">
        <v>88</v>
      </c>
      <c r="AY432" s="17" t="s">
        <v>129</v>
      </c>
      <c r="BE432" s="175">
        <f t="shared" si="4"/>
        <v>0</v>
      </c>
      <c r="BF432" s="175">
        <f t="shared" si="5"/>
        <v>0</v>
      </c>
      <c r="BG432" s="175">
        <f t="shared" si="6"/>
        <v>0</v>
      </c>
      <c r="BH432" s="175">
        <f t="shared" si="7"/>
        <v>0</v>
      </c>
      <c r="BI432" s="175">
        <f t="shared" si="8"/>
        <v>0</v>
      </c>
      <c r="BJ432" s="17" t="s">
        <v>21</v>
      </c>
      <c r="BK432" s="175">
        <f t="shared" si="9"/>
        <v>0</v>
      </c>
      <c r="BL432" s="17" t="s">
        <v>211</v>
      </c>
      <c r="BM432" s="174" t="s">
        <v>1070</v>
      </c>
    </row>
    <row r="433" spans="1:65" s="2" customFormat="1" ht="21.75" customHeight="1">
      <c r="A433" s="32"/>
      <c r="B433" s="161"/>
      <c r="C433" s="162" t="s">
        <v>1071</v>
      </c>
      <c r="D433" s="162" t="s">
        <v>131</v>
      </c>
      <c r="E433" s="163" t="s">
        <v>1072</v>
      </c>
      <c r="F433" s="164" t="s">
        <v>1073</v>
      </c>
      <c r="G433" s="165" t="s">
        <v>210</v>
      </c>
      <c r="H433" s="166">
        <v>4</v>
      </c>
      <c r="I433" s="167"/>
      <c r="J433" s="168">
        <f t="shared" si="0"/>
        <v>0</v>
      </c>
      <c r="K433" s="169"/>
      <c r="L433" s="33"/>
      <c r="M433" s="170" t="s">
        <v>1</v>
      </c>
      <c r="N433" s="171" t="s">
        <v>44</v>
      </c>
      <c r="O433" s="58"/>
      <c r="P433" s="172">
        <f t="shared" si="1"/>
        <v>0</v>
      </c>
      <c r="Q433" s="172">
        <v>1.736E-2</v>
      </c>
      <c r="R433" s="172">
        <f t="shared" si="2"/>
        <v>6.9440000000000002E-2</v>
      </c>
      <c r="S433" s="172">
        <v>0</v>
      </c>
      <c r="T433" s="173">
        <f t="shared" si="3"/>
        <v>0</v>
      </c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R433" s="174" t="s">
        <v>211</v>
      </c>
      <c r="AT433" s="174" t="s">
        <v>131</v>
      </c>
      <c r="AU433" s="174" t="s">
        <v>88</v>
      </c>
      <c r="AY433" s="17" t="s">
        <v>129</v>
      </c>
      <c r="BE433" s="175">
        <f t="shared" si="4"/>
        <v>0</v>
      </c>
      <c r="BF433" s="175">
        <f t="shared" si="5"/>
        <v>0</v>
      </c>
      <c r="BG433" s="175">
        <f t="shared" si="6"/>
        <v>0</v>
      </c>
      <c r="BH433" s="175">
        <f t="shared" si="7"/>
        <v>0</v>
      </c>
      <c r="BI433" s="175">
        <f t="shared" si="8"/>
        <v>0</v>
      </c>
      <c r="BJ433" s="17" t="s">
        <v>21</v>
      </c>
      <c r="BK433" s="175">
        <f t="shared" si="9"/>
        <v>0</v>
      </c>
      <c r="BL433" s="17" t="s">
        <v>211</v>
      </c>
      <c r="BM433" s="174" t="s">
        <v>1074</v>
      </c>
    </row>
    <row r="434" spans="1:65" s="2" customFormat="1" ht="16.5" customHeight="1">
      <c r="A434" s="32"/>
      <c r="B434" s="161"/>
      <c r="C434" s="162" t="s">
        <v>1075</v>
      </c>
      <c r="D434" s="162" t="s">
        <v>131</v>
      </c>
      <c r="E434" s="163" t="s">
        <v>1076</v>
      </c>
      <c r="F434" s="164" t="s">
        <v>1077</v>
      </c>
      <c r="G434" s="165" t="s">
        <v>210</v>
      </c>
      <c r="H434" s="166">
        <v>4</v>
      </c>
      <c r="I434" s="167"/>
      <c r="J434" s="168">
        <f t="shared" si="0"/>
        <v>0</v>
      </c>
      <c r="K434" s="169"/>
      <c r="L434" s="33"/>
      <c r="M434" s="170" t="s">
        <v>1</v>
      </c>
      <c r="N434" s="171" t="s">
        <v>44</v>
      </c>
      <c r="O434" s="58"/>
      <c r="P434" s="172">
        <f t="shared" si="1"/>
        <v>0</v>
      </c>
      <c r="Q434" s="172">
        <v>1.8400000000000001E-3</v>
      </c>
      <c r="R434" s="172">
        <f t="shared" si="2"/>
        <v>7.3600000000000002E-3</v>
      </c>
      <c r="S434" s="172">
        <v>0</v>
      </c>
      <c r="T434" s="173">
        <f t="shared" si="3"/>
        <v>0</v>
      </c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R434" s="174" t="s">
        <v>211</v>
      </c>
      <c r="AT434" s="174" t="s">
        <v>131</v>
      </c>
      <c r="AU434" s="174" t="s">
        <v>88</v>
      </c>
      <c r="AY434" s="17" t="s">
        <v>129</v>
      </c>
      <c r="BE434" s="175">
        <f t="shared" si="4"/>
        <v>0</v>
      </c>
      <c r="BF434" s="175">
        <f t="shared" si="5"/>
        <v>0</v>
      </c>
      <c r="BG434" s="175">
        <f t="shared" si="6"/>
        <v>0</v>
      </c>
      <c r="BH434" s="175">
        <f t="shared" si="7"/>
        <v>0</v>
      </c>
      <c r="BI434" s="175">
        <f t="shared" si="8"/>
        <v>0</v>
      </c>
      <c r="BJ434" s="17" t="s">
        <v>21</v>
      </c>
      <c r="BK434" s="175">
        <f t="shared" si="9"/>
        <v>0</v>
      </c>
      <c r="BL434" s="17" t="s">
        <v>211</v>
      </c>
      <c r="BM434" s="174" t="s">
        <v>1078</v>
      </c>
    </row>
    <row r="435" spans="1:65" s="2" customFormat="1" ht="21.75" customHeight="1">
      <c r="A435" s="32"/>
      <c r="B435" s="161"/>
      <c r="C435" s="162" t="s">
        <v>1079</v>
      </c>
      <c r="D435" s="162" t="s">
        <v>131</v>
      </c>
      <c r="E435" s="163" t="s">
        <v>1080</v>
      </c>
      <c r="F435" s="164" t="s">
        <v>1081</v>
      </c>
      <c r="G435" s="165" t="s">
        <v>210</v>
      </c>
      <c r="H435" s="166">
        <v>2</v>
      </c>
      <c r="I435" s="167"/>
      <c r="J435" s="168">
        <f t="shared" si="0"/>
        <v>0</v>
      </c>
      <c r="K435" s="169"/>
      <c r="L435" s="33"/>
      <c r="M435" s="170" t="s">
        <v>1</v>
      </c>
      <c r="N435" s="171" t="s">
        <v>44</v>
      </c>
      <c r="O435" s="58"/>
      <c r="P435" s="172">
        <f t="shared" si="1"/>
        <v>0</v>
      </c>
      <c r="Q435" s="172">
        <v>1.4749999999999999E-2</v>
      </c>
      <c r="R435" s="172">
        <f t="shared" si="2"/>
        <v>2.9499999999999998E-2</v>
      </c>
      <c r="S435" s="172">
        <v>0</v>
      </c>
      <c r="T435" s="173">
        <f t="shared" si="3"/>
        <v>0</v>
      </c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R435" s="174" t="s">
        <v>211</v>
      </c>
      <c r="AT435" s="174" t="s">
        <v>131</v>
      </c>
      <c r="AU435" s="174" t="s">
        <v>88</v>
      </c>
      <c r="AY435" s="17" t="s">
        <v>129</v>
      </c>
      <c r="BE435" s="175">
        <f t="shared" si="4"/>
        <v>0</v>
      </c>
      <c r="BF435" s="175">
        <f t="shared" si="5"/>
        <v>0</v>
      </c>
      <c r="BG435" s="175">
        <f t="shared" si="6"/>
        <v>0</v>
      </c>
      <c r="BH435" s="175">
        <f t="shared" si="7"/>
        <v>0</v>
      </c>
      <c r="BI435" s="175">
        <f t="shared" si="8"/>
        <v>0</v>
      </c>
      <c r="BJ435" s="17" t="s">
        <v>21</v>
      </c>
      <c r="BK435" s="175">
        <f t="shared" si="9"/>
        <v>0</v>
      </c>
      <c r="BL435" s="17" t="s">
        <v>211</v>
      </c>
      <c r="BM435" s="174" t="s">
        <v>1082</v>
      </c>
    </row>
    <row r="436" spans="1:65" s="2" customFormat="1" ht="16.5" customHeight="1">
      <c r="A436" s="32"/>
      <c r="B436" s="161"/>
      <c r="C436" s="162" t="s">
        <v>1083</v>
      </c>
      <c r="D436" s="162" t="s">
        <v>131</v>
      </c>
      <c r="E436" s="163" t="s">
        <v>1084</v>
      </c>
      <c r="F436" s="164" t="s">
        <v>1085</v>
      </c>
      <c r="G436" s="165" t="s">
        <v>210</v>
      </c>
      <c r="H436" s="166">
        <v>2</v>
      </c>
      <c r="I436" s="167"/>
      <c r="J436" s="168">
        <f t="shared" si="0"/>
        <v>0</v>
      </c>
      <c r="K436" s="169"/>
      <c r="L436" s="33"/>
      <c r="M436" s="170" t="s">
        <v>1</v>
      </c>
      <c r="N436" s="171" t="s">
        <v>44</v>
      </c>
      <c r="O436" s="58"/>
      <c r="P436" s="172">
        <f t="shared" si="1"/>
        <v>0</v>
      </c>
      <c r="Q436" s="172">
        <v>3.2200000000000002E-3</v>
      </c>
      <c r="R436" s="172">
        <f t="shared" si="2"/>
        <v>6.4400000000000004E-3</v>
      </c>
      <c r="S436" s="172">
        <v>0</v>
      </c>
      <c r="T436" s="173">
        <f t="shared" si="3"/>
        <v>0</v>
      </c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R436" s="174" t="s">
        <v>211</v>
      </c>
      <c r="AT436" s="174" t="s">
        <v>131</v>
      </c>
      <c r="AU436" s="174" t="s">
        <v>88</v>
      </c>
      <c r="AY436" s="17" t="s">
        <v>129</v>
      </c>
      <c r="BE436" s="175">
        <f t="shared" si="4"/>
        <v>0</v>
      </c>
      <c r="BF436" s="175">
        <f t="shared" si="5"/>
        <v>0</v>
      </c>
      <c r="BG436" s="175">
        <f t="shared" si="6"/>
        <v>0</v>
      </c>
      <c r="BH436" s="175">
        <f t="shared" si="7"/>
        <v>0</v>
      </c>
      <c r="BI436" s="175">
        <f t="shared" si="8"/>
        <v>0</v>
      </c>
      <c r="BJ436" s="17" t="s">
        <v>21</v>
      </c>
      <c r="BK436" s="175">
        <f t="shared" si="9"/>
        <v>0</v>
      </c>
      <c r="BL436" s="17" t="s">
        <v>211</v>
      </c>
      <c r="BM436" s="174" t="s">
        <v>1086</v>
      </c>
    </row>
    <row r="437" spans="1:65" s="2" customFormat="1" ht="21.75" customHeight="1">
      <c r="A437" s="32"/>
      <c r="B437" s="161"/>
      <c r="C437" s="162" t="s">
        <v>1087</v>
      </c>
      <c r="D437" s="162" t="s">
        <v>131</v>
      </c>
      <c r="E437" s="163" t="s">
        <v>1088</v>
      </c>
      <c r="F437" s="164" t="s">
        <v>1089</v>
      </c>
      <c r="G437" s="165" t="s">
        <v>210</v>
      </c>
      <c r="H437" s="166">
        <v>2</v>
      </c>
      <c r="I437" s="167"/>
      <c r="J437" s="168">
        <f t="shared" si="0"/>
        <v>0</v>
      </c>
      <c r="K437" s="169"/>
      <c r="L437" s="33"/>
      <c r="M437" s="170" t="s">
        <v>1</v>
      </c>
      <c r="N437" s="171" t="s">
        <v>44</v>
      </c>
      <c r="O437" s="58"/>
      <c r="P437" s="172">
        <f t="shared" si="1"/>
        <v>0</v>
      </c>
      <c r="Q437" s="172">
        <v>1.9599999999999999E-3</v>
      </c>
      <c r="R437" s="172">
        <f t="shared" si="2"/>
        <v>3.9199999999999999E-3</v>
      </c>
      <c r="S437" s="172">
        <v>0</v>
      </c>
      <c r="T437" s="173">
        <f t="shared" si="3"/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74" t="s">
        <v>211</v>
      </c>
      <c r="AT437" s="174" t="s">
        <v>131</v>
      </c>
      <c r="AU437" s="174" t="s">
        <v>88</v>
      </c>
      <c r="AY437" s="17" t="s">
        <v>129</v>
      </c>
      <c r="BE437" s="175">
        <f t="shared" si="4"/>
        <v>0</v>
      </c>
      <c r="BF437" s="175">
        <f t="shared" si="5"/>
        <v>0</v>
      </c>
      <c r="BG437" s="175">
        <f t="shared" si="6"/>
        <v>0</v>
      </c>
      <c r="BH437" s="175">
        <f t="shared" si="7"/>
        <v>0</v>
      </c>
      <c r="BI437" s="175">
        <f t="shared" si="8"/>
        <v>0</v>
      </c>
      <c r="BJ437" s="17" t="s">
        <v>21</v>
      </c>
      <c r="BK437" s="175">
        <f t="shared" si="9"/>
        <v>0</v>
      </c>
      <c r="BL437" s="17" t="s">
        <v>211</v>
      </c>
      <c r="BM437" s="174" t="s">
        <v>1090</v>
      </c>
    </row>
    <row r="438" spans="1:65" s="2" customFormat="1" ht="21.75" customHeight="1">
      <c r="A438" s="32"/>
      <c r="B438" s="161"/>
      <c r="C438" s="162" t="s">
        <v>1091</v>
      </c>
      <c r="D438" s="162" t="s">
        <v>131</v>
      </c>
      <c r="E438" s="163" t="s">
        <v>1092</v>
      </c>
      <c r="F438" s="164" t="s">
        <v>1093</v>
      </c>
      <c r="G438" s="165" t="s">
        <v>210</v>
      </c>
      <c r="H438" s="166">
        <v>2</v>
      </c>
      <c r="I438" s="167"/>
      <c r="J438" s="168">
        <f t="shared" si="0"/>
        <v>0</v>
      </c>
      <c r="K438" s="169"/>
      <c r="L438" s="33"/>
      <c r="M438" s="170" t="s">
        <v>1</v>
      </c>
      <c r="N438" s="171" t="s">
        <v>44</v>
      </c>
      <c r="O438" s="58"/>
      <c r="P438" s="172">
        <f t="shared" si="1"/>
        <v>0</v>
      </c>
      <c r="Q438" s="172">
        <v>7.5000000000000002E-4</v>
      </c>
      <c r="R438" s="172">
        <f t="shared" si="2"/>
        <v>1.5E-3</v>
      </c>
      <c r="S438" s="172">
        <v>0</v>
      </c>
      <c r="T438" s="173">
        <f t="shared" si="3"/>
        <v>0</v>
      </c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R438" s="174" t="s">
        <v>211</v>
      </c>
      <c r="AT438" s="174" t="s">
        <v>131</v>
      </c>
      <c r="AU438" s="174" t="s">
        <v>88</v>
      </c>
      <c r="AY438" s="17" t="s">
        <v>129</v>
      </c>
      <c r="BE438" s="175">
        <f t="shared" si="4"/>
        <v>0</v>
      </c>
      <c r="BF438" s="175">
        <f t="shared" si="5"/>
        <v>0</v>
      </c>
      <c r="BG438" s="175">
        <f t="shared" si="6"/>
        <v>0</v>
      </c>
      <c r="BH438" s="175">
        <f t="shared" si="7"/>
        <v>0</v>
      </c>
      <c r="BI438" s="175">
        <f t="shared" si="8"/>
        <v>0</v>
      </c>
      <c r="BJ438" s="17" t="s">
        <v>21</v>
      </c>
      <c r="BK438" s="175">
        <f t="shared" si="9"/>
        <v>0</v>
      </c>
      <c r="BL438" s="17" t="s">
        <v>211</v>
      </c>
      <c r="BM438" s="174" t="s">
        <v>1094</v>
      </c>
    </row>
    <row r="439" spans="1:65" s="2" customFormat="1" ht="21.75" customHeight="1">
      <c r="A439" s="32"/>
      <c r="B439" s="161"/>
      <c r="C439" s="162" t="s">
        <v>1095</v>
      </c>
      <c r="D439" s="162" t="s">
        <v>131</v>
      </c>
      <c r="E439" s="163" t="s">
        <v>1096</v>
      </c>
      <c r="F439" s="164" t="s">
        <v>1097</v>
      </c>
      <c r="G439" s="165" t="s">
        <v>210</v>
      </c>
      <c r="H439" s="166">
        <v>2</v>
      </c>
      <c r="I439" s="167"/>
      <c r="J439" s="168">
        <f t="shared" si="0"/>
        <v>0</v>
      </c>
      <c r="K439" s="169"/>
      <c r="L439" s="33"/>
      <c r="M439" s="170" t="s">
        <v>1</v>
      </c>
      <c r="N439" s="171" t="s">
        <v>44</v>
      </c>
      <c r="O439" s="58"/>
      <c r="P439" s="172">
        <f t="shared" si="1"/>
        <v>0</v>
      </c>
      <c r="Q439" s="172">
        <v>8.4999999999999995E-4</v>
      </c>
      <c r="R439" s="172">
        <f t="shared" si="2"/>
        <v>1.6999999999999999E-3</v>
      </c>
      <c r="S439" s="172">
        <v>0</v>
      </c>
      <c r="T439" s="173">
        <f t="shared" si="3"/>
        <v>0</v>
      </c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R439" s="174" t="s">
        <v>211</v>
      </c>
      <c r="AT439" s="174" t="s">
        <v>131</v>
      </c>
      <c r="AU439" s="174" t="s">
        <v>88</v>
      </c>
      <c r="AY439" s="17" t="s">
        <v>129</v>
      </c>
      <c r="BE439" s="175">
        <f t="shared" si="4"/>
        <v>0</v>
      </c>
      <c r="BF439" s="175">
        <f t="shared" si="5"/>
        <v>0</v>
      </c>
      <c r="BG439" s="175">
        <f t="shared" si="6"/>
        <v>0</v>
      </c>
      <c r="BH439" s="175">
        <f t="shared" si="7"/>
        <v>0</v>
      </c>
      <c r="BI439" s="175">
        <f t="shared" si="8"/>
        <v>0</v>
      </c>
      <c r="BJ439" s="17" t="s">
        <v>21</v>
      </c>
      <c r="BK439" s="175">
        <f t="shared" si="9"/>
        <v>0</v>
      </c>
      <c r="BL439" s="17" t="s">
        <v>211</v>
      </c>
      <c r="BM439" s="174" t="s">
        <v>1098</v>
      </c>
    </row>
    <row r="440" spans="1:65" s="2" customFormat="1" ht="16.5" customHeight="1">
      <c r="A440" s="32"/>
      <c r="B440" s="161"/>
      <c r="C440" s="193" t="s">
        <v>1099</v>
      </c>
      <c r="D440" s="193" t="s">
        <v>171</v>
      </c>
      <c r="E440" s="194" t="s">
        <v>1100</v>
      </c>
      <c r="F440" s="195" t="s">
        <v>1101</v>
      </c>
      <c r="G440" s="196" t="s">
        <v>216</v>
      </c>
      <c r="H440" s="197">
        <v>1</v>
      </c>
      <c r="I440" s="198"/>
      <c r="J440" s="199">
        <f t="shared" si="0"/>
        <v>0</v>
      </c>
      <c r="K440" s="200"/>
      <c r="L440" s="201"/>
      <c r="M440" s="202" t="s">
        <v>1</v>
      </c>
      <c r="N440" s="203" t="s">
        <v>44</v>
      </c>
      <c r="O440" s="58"/>
      <c r="P440" s="172">
        <f t="shared" si="1"/>
        <v>0</v>
      </c>
      <c r="Q440" s="172">
        <v>7.5000000000000002E-4</v>
      </c>
      <c r="R440" s="172">
        <f t="shared" si="2"/>
        <v>7.5000000000000002E-4</v>
      </c>
      <c r="S440" s="172">
        <v>0</v>
      </c>
      <c r="T440" s="173">
        <f t="shared" si="3"/>
        <v>0</v>
      </c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R440" s="174" t="s">
        <v>295</v>
      </c>
      <c r="AT440" s="174" t="s">
        <v>171</v>
      </c>
      <c r="AU440" s="174" t="s">
        <v>88</v>
      </c>
      <c r="AY440" s="17" t="s">
        <v>129</v>
      </c>
      <c r="BE440" s="175">
        <f t="shared" si="4"/>
        <v>0</v>
      </c>
      <c r="BF440" s="175">
        <f t="shared" si="5"/>
        <v>0</v>
      </c>
      <c r="BG440" s="175">
        <f t="shared" si="6"/>
        <v>0</v>
      </c>
      <c r="BH440" s="175">
        <f t="shared" si="7"/>
        <v>0</v>
      </c>
      <c r="BI440" s="175">
        <f t="shared" si="8"/>
        <v>0</v>
      </c>
      <c r="BJ440" s="17" t="s">
        <v>21</v>
      </c>
      <c r="BK440" s="175">
        <f t="shared" si="9"/>
        <v>0</v>
      </c>
      <c r="BL440" s="17" t="s">
        <v>211</v>
      </c>
      <c r="BM440" s="174" t="s">
        <v>1102</v>
      </c>
    </row>
    <row r="441" spans="1:65" s="2" customFormat="1" ht="16.5" customHeight="1">
      <c r="A441" s="32"/>
      <c r="B441" s="161"/>
      <c r="C441" s="162" t="s">
        <v>1103</v>
      </c>
      <c r="D441" s="162" t="s">
        <v>131</v>
      </c>
      <c r="E441" s="163" t="s">
        <v>1104</v>
      </c>
      <c r="F441" s="164" t="s">
        <v>1105</v>
      </c>
      <c r="G441" s="165" t="s">
        <v>216</v>
      </c>
      <c r="H441" s="166">
        <v>20</v>
      </c>
      <c r="I441" s="167"/>
      <c r="J441" s="168">
        <f t="shared" si="0"/>
        <v>0</v>
      </c>
      <c r="K441" s="169"/>
      <c r="L441" s="33"/>
      <c r="M441" s="170" t="s">
        <v>1</v>
      </c>
      <c r="N441" s="171" t="s">
        <v>44</v>
      </c>
      <c r="O441" s="58"/>
      <c r="P441" s="172">
        <f t="shared" si="1"/>
        <v>0</v>
      </c>
      <c r="Q441" s="172">
        <v>3.1E-4</v>
      </c>
      <c r="R441" s="172">
        <f t="shared" si="2"/>
        <v>6.1999999999999998E-3</v>
      </c>
      <c r="S441" s="172">
        <v>0</v>
      </c>
      <c r="T441" s="173">
        <f t="shared" si="3"/>
        <v>0</v>
      </c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R441" s="174" t="s">
        <v>211</v>
      </c>
      <c r="AT441" s="174" t="s">
        <v>131</v>
      </c>
      <c r="AU441" s="174" t="s">
        <v>88</v>
      </c>
      <c r="AY441" s="17" t="s">
        <v>129</v>
      </c>
      <c r="BE441" s="175">
        <f t="shared" si="4"/>
        <v>0</v>
      </c>
      <c r="BF441" s="175">
        <f t="shared" si="5"/>
        <v>0</v>
      </c>
      <c r="BG441" s="175">
        <f t="shared" si="6"/>
        <v>0</v>
      </c>
      <c r="BH441" s="175">
        <f t="shared" si="7"/>
        <v>0</v>
      </c>
      <c r="BI441" s="175">
        <f t="shared" si="8"/>
        <v>0</v>
      </c>
      <c r="BJ441" s="17" t="s">
        <v>21</v>
      </c>
      <c r="BK441" s="175">
        <f t="shared" si="9"/>
        <v>0</v>
      </c>
      <c r="BL441" s="17" t="s">
        <v>211</v>
      </c>
      <c r="BM441" s="174" t="s">
        <v>1106</v>
      </c>
    </row>
    <row r="442" spans="1:65" s="2" customFormat="1" ht="21.75" customHeight="1">
      <c r="A442" s="32"/>
      <c r="B442" s="161"/>
      <c r="C442" s="162" t="s">
        <v>1107</v>
      </c>
      <c r="D442" s="162" t="s">
        <v>131</v>
      </c>
      <c r="E442" s="163" t="s">
        <v>1108</v>
      </c>
      <c r="F442" s="164" t="s">
        <v>1109</v>
      </c>
      <c r="G442" s="165" t="s">
        <v>156</v>
      </c>
      <c r="H442" s="166">
        <v>0.60699999999999998</v>
      </c>
      <c r="I442" s="167"/>
      <c r="J442" s="168">
        <f t="shared" si="0"/>
        <v>0</v>
      </c>
      <c r="K442" s="169"/>
      <c r="L442" s="33"/>
      <c r="M442" s="170" t="s">
        <v>1</v>
      </c>
      <c r="N442" s="171" t="s">
        <v>44</v>
      </c>
      <c r="O442" s="58"/>
      <c r="P442" s="172">
        <f t="shared" si="1"/>
        <v>0</v>
      </c>
      <c r="Q442" s="172">
        <v>0</v>
      </c>
      <c r="R442" s="172">
        <f t="shared" si="2"/>
        <v>0</v>
      </c>
      <c r="S442" s="172">
        <v>0</v>
      </c>
      <c r="T442" s="173">
        <f t="shared" si="3"/>
        <v>0</v>
      </c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R442" s="174" t="s">
        <v>211</v>
      </c>
      <c r="AT442" s="174" t="s">
        <v>131</v>
      </c>
      <c r="AU442" s="174" t="s">
        <v>88</v>
      </c>
      <c r="AY442" s="17" t="s">
        <v>129</v>
      </c>
      <c r="BE442" s="175">
        <f t="shared" si="4"/>
        <v>0</v>
      </c>
      <c r="BF442" s="175">
        <f t="shared" si="5"/>
        <v>0</v>
      </c>
      <c r="BG442" s="175">
        <f t="shared" si="6"/>
        <v>0</v>
      </c>
      <c r="BH442" s="175">
        <f t="shared" si="7"/>
        <v>0</v>
      </c>
      <c r="BI442" s="175">
        <f t="shared" si="8"/>
        <v>0</v>
      </c>
      <c r="BJ442" s="17" t="s">
        <v>21</v>
      </c>
      <c r="BK442" s="175">
        <f t="shared" si="9"/>
        <v>0</v>
      </c>
      <c r="BL442" s="17" t="s">
        <v>211</v>
      </c>
      <c r="BM442" s="174" t="s">
        <v>1110</v>
      </c>
    </row>
    <row r="443" spans="1:65" s="12" customFormat="1" ht="22.75" customHeight="1">
      <c r="B443" s="148"/>
      <c r="D443" s="149" t="s">
        <v>78</v>
      </c>
      <c r="E443" s="159" t="s">
        <v>1111</v>
      </c>
      <c r="F443" s="159" t="s">
        <v>1112</v>
      </c>
      <c r="I443" s="151"/>
      <c r="J443" s="160">
        <f>BK443</f>
        <v>0</v>
      </c>
      <c r="L443" s="148"/>
      <c r="M443" s="153"/>
      <c r="N443" s="154"/>
      <c r="O443" s="154"/>
      <c r="P443" s="155">
        <f>SUM(P444:P449)</f>
        <v>0</v>
      </c>
      <c r="Q443" s="154"/>
      <c r="R443" s="155">
        <f>SUM(R444:R449)</f>
        <v>0.10935</v>
      </c>
      <c r="S443" s="154"/>
      <c r="T443" s="156">
        <f>SUM(T444:T449)</f>
        <v>0</v>
      </c>
      <c r="AR443" s="149" t="s">
        <v>88</v>
      </c>
      <c r="AT443" s="157" t="s">
        <v>78</v>
      </c>
      <c r="AU443" s="157" t="s">
        <v>21</v>
      </c>
      <c r="AY443" s="149" t="s">
        <v>129</v>
      </c>
      <c r="BK443" s="158">
        <f>SUM(BK444:BK449)</f>
        <v>0</v>
      </c>
    </row>
    <row r="444" spans="1:65" s="2" customFormat="1" ht="21.75" customHeight="1">
      <c r="A444" s="32"/>
      <c r="B444" s="161"/>
      <c r="C444" s="162" t="s">
        <v>1113</v>
      </c>
      <c r="D444" s="162" t="s">
        <v>131</v>
      </c>
      <c r="E444" s="163" t="s">
        <v>1114</v>
      </c>
      <c r="F444" s="164" t="s">
        <v>1115</v>
      </c>
      <c r="G444" s="165" t="s">
        <v>210</v>
      </c>
      <c r="H444" s="166">
        <v>10</v>
      </c>
      <c r="I444" s="167"/>
      <c r="J444" s="168">
        <f t="shared" ref="J444:J449" si="10">ROUND(I444*H444,2)</f>
        <v>0</v>
      </c>
      <c r="K444" s="169"/>
      <c r="L444" s="33"/>
      <c r="M444" s="170" t="s">
        <v>1</v>
      </c>
      <c r="N444" s="171" t="s">
        <v>44</v>
      </c>
      <c r="O444" s="58"/>
      <c r="P444" s="172">
        <f t="shared" ref="P444:P449" si="11">O444*H444</f>
        <v>0</v>
      </c>
      <c r="Q444" s="172">
        <v>9.1999999999999998E-3</v>
      </c>
      <c r="R444" s="172">
        <f t="shared" ref="R444:R449" si="12">Q444*H444</f>
        <v>9.1999999999999998E-2</v>
      </c>
      <c r="S444" s="172">
        <v>0</v>
      </c>
      <c r="T444" s="173">
        <f t="shared" ref="T444:T449" si="13">S444*H444</f>
        <v>0</v>
      </c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R444" s="174" t="s">
        <v>211</v>
      </c>
      <c r="AT444" s="174" t="s">
        <v>131</v>
      </c>
      <c r="AU444" s="174" t="s">
        <v>88</v>
      </c>
      <c r="AY444" s="17" t="s">
        <v>129</v>
      </c>
      <c r="BE444" s="175">
        <f t="shared" ref="BE444:BE449" si="14">IF(N444="základní",J444,0)</f>
        <v>0</v>
      </c>
      <c r="BF444" s="175">
        <f t="shared" ref="BF444:BF449" si="15">IF(N444="snížená",J444,0)</f>
        <v>0</v>
      </c>
      <c r="BG444" s="175">
        <f t="shared" ref="BG444:BG449" si="16">IF(N444="zákl. přenesená",J444,0)</f>
        <v>0</v>
      </c>
      <c r="BH444" s="175">
        <f t="shared" ref="BH444:BH449" si="17">IF(N444="sníž. přenesená",J444,0)</f>
        <v>0</v>
      </c>
      <c r="BI444" s="175">
        <f t="shared" ref="BI444:BI449" si="18">IF(N444="nulová",J444,0)</f>
        <v>0</v>
      </c>
      <c r="BJ444" s="17" t="s">
        <v>21</v>
      </c>
      <c r="BK444" s="175">
        <f t="shared" ref="BK444:BK449" si="19">ROUND(I444*H444,2)</f>
        <v>0</v>
      </c>
      <c r="BL444" s="17" t="s">
        <v>211</v>
      </c>
      <c r="BM444" s="174" t="s">
        <v>1116</v>
      </c>
    </row>
    <row r="445" spans="1:65" s="2" customFormat="1" ht="21.75" customHeight="1">
      <c r="A445" s="32"/>
      <c r="B445" s="161"/>
      <c r="C445" s="162" t="s">
        <v>1117</v>
      </c>
      <c r="D445" s="162" t="s">
        <v>131</v>
      </c>
      <c r="E445" s="163" t="s">
        <v>1118</v>
      </c>
      <c r="F445" s="164" t="s">
        <v>1119</v>
      </c>
      <c r="G445" s="165" t="s">
        <v>210</v>
      </c>
      <c r="H445" s="166">
        <v>1</v>
      </c>
      <c r="I445" s="167"/>
      <c r="J445" s="168">
        <f t="shared" si="10"/>
        <v>0</v>
      </c>
      <c r="K445" s="169"/>
      <c r="L445" s="33"/>
      <c r="M445" s="170" t="s">
        <v>1</v>
      </c>
      <c r="N445" s="171" t="s">
        <v>44</v>
      </c>
      <c r="O445" s="58"/>
      <c r="P445" s="172">
        <f t="shared" si="11"/>
        <v>0</v>
      </c>
      <c r="Q445" s="172">
        <v>9.1999999999999998E-3</v>
      </c>
      <c r="R445" s="172">
        <f t="shared" si="12"/>
        <v>9.1999999999999998E-3</v>
      </c>
      <c r="S445" s="172">
        <v>0</v>
      </c>
      <c r="T445" s="173">
        <f t="shared" si="13"/>
        <v>0</v>
      </c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R445" s="174" t="s">
        <v>211</v>
      </c>
      <c r="AT445" s="174" t="s">
        <v>131</v>
      </c>
      <c r="AU445" s="174" t="s">
        <v>88</v>
      </c>
      <c r="AY445" s="17" t="s">
        <v>129</v>
      </c>
      <c r="BE445" s="175">
        <f t="shared" si="14"/>
        <v>0</v>
      </c>
      <c r="BF445" s="175">
        <f t="shared" si="15"/>
        <v>0</v>
      </c>
      <c r="BG445" s="175">
        <f t="shared" si="16"/>
        <v>0</v>
      </c>
      <c r="BH445" s="175">
        <f t="shared" si="17"/>
        <v>0</v>
      </c>
      <c r="BI445" s="175">
        <f t="shared" si="18"/>
        <v>0</v>
      </c>
      <c r="BJ445" s="17" t="s">
        <v>21</v>
      </c>
      <c r="BK445" s="175">
        <f t="shared" si="19"/>
        <v>0</v>
      </c>
      <c r="BL445" s="17" t="s">
        <v>211</v>
      </c>
      <c r="BM445" s="174" t="s">
        <v>1120</v>
      </c>
    </row>
    <row r="446" spans="1:65" s="2" customFormat="1" ht="21.75" customHeight="1">
      <c r="A446" s="32"/>
      <c r="B446" s="161"/>
      <c r="C446" s="193" t="s">
        <v>1121</v>
      </c>
      <c r="D446" s="193" t="s">
        <v>171</v>
      </c>
      <c r="E446" s="194" t="s">
        <v>1122</v>
      </c>
      <c r="F446" s="195" t="s">
        <v>1123</v>
      </c>
      <c r="G446" s="196" t="s">
        <v>216</v>
      </c>
      <c r="H446" s="197">
        <v>1</v>
      </c>
      <c r="I446" s="198"/>
      <c r="J446" s="199">
        <f t="shared" si="10"/>
        <v>0</v>
      </c>
      <c r="K446" s="200"/>
      <c r="L446" s="201"/>
      <c r="M446" s="202" t="s">
        <v>1</v>
      </c>
      <c r="N446" s="203" t="s">
        <v>44</v>
      </c>
      <c r="O446" s="58"/>
      <c r="P446" s="172">
        <f t="shared" si="11"/>
        <v>0</v>
      </c>
      <c r="Q446" s="172">
        <v>1E-3</v>
      </c>
      <c r="R446" s="172">
        <f t="shared" si="12"/>
        <v>1E-3</v>
      </c>
      <c r="S446" s="172">
        <v>0</v>
      </c>
      <c r="T446" s="173">
        <f t="shared" si="13"/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74" t="s">
        <v>295</v>
      </c>
      <c r="AT446" s="174" t="s">
        <v>171</v>
      </c>
      <c r="AU446" s="174" t="s">
        <v>88</v>
      </c>
      <c r="AY446" s="17" t="s">
        <v>129</v>
      </c>
      <c r="BE446" s="175">
        <f t="shared" si="14"/>
        <v>0</v>
      </c>
      <c r="BF446" s="175">
        <f t="shared" si="15"/>
        <v>0</v>
      </c>
      <c r="BG446" s="175">
        <f t="shared" si="16"/>
        <v>0</v>
      </c>
      <c r="BH446" s="175">
        <f t="shared" si="17"/>
        <v>0</v>
      </c>
      <c r="BI446" s="175">
        <f t="shared" si="18"/>
        <v>0</v>
      </c>
      <c r="BJ446" s="17" t="s">
        <v>21</v>
      </c>
      <c r="BK446" s="175">
        <f t="shared" si="19"/>
        <v>0</v>
      </c>
      <c r="BL446" s="17" t="s">
        <v>211</v>
      </c>
      <c r="BM446" s="174" t="s">
        <v>1124</v>
      </c>
    </row>
    <row r="447" spans="1:65" s="2" customFormat="1" ht="16.5" customHeight="1">
      <c r="A447" s="32"/>
      <c r="B447" s="161"/>
      <c r="C447" s="162" t="s">
        <v>1125</v>
      </c>
      <c r="D447" s="162" t="s">
        <v>131</v>
      </c>
      <c r="E447" s="163" t="s">
        <v>1126</v>
      </c>
      <c r="F447" s="164" t="s">
        <v>1127</v>
      </c>
      <c r="G447" s="165" t="s">
        <v>210</v>
      </c>
      <c r="H447" s="166">
        <v>11</v>
      </c>
      <c r="I447" s="167"/>
      <c r="J447" s="168">
        <f t="shared" si="10"/>
        <v>0</v>
      </c>
      <c r="K447" s="169"/>
      <c r="L447" s="33"/>
      <c r="M447" s="170" t="s">
        <v>1</v>
      </c>
      <c r="N447" s="171" t="s">
        <v>44</v>
      </c>
      <c r="O447" s="58"/>
      <c r="P447" s="172">
        <f t="shared" si="11"/>
        <v>0</v>
      </c>
      <c r="Q447" s="172">
        <v>1.4999999999999999E-4</v>
      </c>
      <c r="R447" s="172">
        <f t="shared" si="12"/>
        <v>1.6499999999999998E-3</v>
      </c>
      <c r="S447" s="172">
        <v>0</v>
      </c>
      <c r="T447" s="173">
        <f t="shared" si="13"/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74" t="s">
        <v>211</v>
      </c>
      <c r="AT447" s="174" t="s">
        <v>131</v>
      </c>
      <c r="AU447" s="174" t="s">
        <v>88</v>
      </c>
      <c r="AY447" s="17" t="s">
        <v>129</v>
      </c>
      <c r="BE447" s="175">
        <f t="shared" si="14"/>
        <v>0</v>
      </c>
      <c r="BF447" s="175">
        <f t="shared" si="15"/>
        <v>0</v>
      </c>
      <c r="BG447" s="175">
        <f t="shared" si="16"/>
        <v>0</v>
      </c>
      <c r="BH447" s="175">
        <f t="shared" si="17"/>
        <v>0</v>
      </c>
      <c r="BI447" s="175">
        <f t="shared" si="18"/>
        <v>0</v>
      </c>
      <c r="BJ447" s="17" t="s">
        <v>21</v>
      </c>
      <c r="BK447" s="175">
        <f t="shared" si="19"/>
        <v>0</v>
      </c>
      <c r="BL447" s="17" t="s">
        <v>211</v>
      </c>
      <c r="BM447" s="174" t="s">
        <v>1128</v>
      </c>
    </row>
    <row r="448" spans="1:65" s="2" customFormat="1" ht="16.5" customHeight="1">
      <c r="A448" s="32"/>
      <c r="B448" s="161"/>
      <c r="C448" s="162" t="s">
        <v>1129</v>
      </c>
      <c r="D448" s="162" t="s">
        <v>131</v>
      </c>
      <c r="E448" s="163" t="s">
        <v>1130</v>
      </c>
      <c r="F448" s="164" t="s">
        <v>1131</v>
      </c>
      <c r="G448" s="165" t="s">
        <v>210</v>
      </c>
      <c r="H448" s="166">
        <v>11</v>
      </c>
      <c r="I448" s="167"/>
      <c r="J448" s="168">
        <f t="shared" si="10"/>
        <v>0</v>
      </c>
      <c r="K448" s="169"/>
      <c r="L448" s="33"/>
      <c r="M448" s="170" t="s">
        <v>1</v>
      </c>
      <c r="N448" s="171" t="s">
        <v>44</v>
      </c>
      <c r="O448" s="58"/>
      <c r="P448" s="172">
        <f t="shared" si="11"/>
        <v>0</v>
      </c>
      <c r="Q448" s="172">
        <v>5.0000000000000001E-4</v>
      </c>
      <c r="R448" s="172">
        <f t="shared" si="12"/>
        <v>5.4999999999999997E-3</v>
      </c>
      <c r="S448" s="172">
        <v>0</v>
      </c>
      <c r="T448" s="173">
        <f t="shared" si="13"/>
        <v>0</v>
      </c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R448" s="174" t="s">
        <v>211</v>
      </c>
      <c r="AT448" s="174" t="s">
        <v>131</v>
      </c>
      <c r="AU448" s="174" t="s">
        <v>88</v>
      </c>
      <c r="AY448" s="17" t="s">
        <v>129</v>
      </c>
      <c r="BE448" s="175">
        <f t="shared" si="14"/>
        <v>0</v>
      </c>
      <c r="BF448" s="175">
        <f t="shared" si="15"/>
        <v>0</v>
      </c>
      <c r="BG448" s="175">
        <f t="shared" si="16"/>
        <v>0</v>
      </c>
      <c r="BH448" s="175">
        <f t="shared" si="17"/>
        <v>0</v>
      </c>
      <c r="BI448" s="175">
        <f t="shared" si="18"/>
        <v>0</v>
      </c>
      <c r="BJ448" s="17" t="s">
        <v>21</v>
      </c>
      <c r="BK448" s="175">
        <f t="shared" si="19"/>
        <v>0</v>
      </c>
      <c r="BL448" s="17" t="s">
        <v>211</v>
      </c>
      <c r="BM448" s="174" t="s">
        <v>1132</v>
      </c>
    </row>
    <row r="449" spans="1:65" s="2" customFormat="1" ht="21.75" customHeight="1">
      <c r="A449" s="32"/>
      <c r="B449" s="161"/>
      <c r="C449" s="162" t="s">
        <v>1133</v>
      </c>
      <c r="D449" s="162" t="s">
        <v>131</v>
      </c>
      <c r="E449" s="163" t="s">
        <v>1134</v>
      </c>
      <c r="F449" s="164" t="s">
        <v>1135</v>
      </c>
      <c r="G449" s="165" t="s">
        <v>156</v>
      </c>
      <c r="H449" s="166">
        <v>0.109</v>
      </c>
      <c r="I449" s="167"/>
      <c r="J449" s="168">
        <f t="shared" si="10"/>
        <v>0</v>
      </c>
      <c r="K449" s="169"/>
      <c r="L449" s="33"/>
      <c r="M449" s="170" t="s">
        <v>1</v>
      </c>
      <c r="N449" s="171" t="s">
        <v>44</v>
      </c>
      <c r="O449" s="58"/>
      <c r="P449" s="172">
        <f t="shared" si="11"/>
        <v>0</v>
      </c>
      <c r="Q449" s="172">
        <v>0</v>
      </c>
      <c r="R449" s="172">
        <f t="shared" si="12"/>
        <v>0</v>
      </c>
      <c r="S449" s="172">
        <v>0</v>
      </c>
      <c r="T449" s="173">
        <f t="shared" si="13"/>
        <v>0</v>
      </c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R449" s="174" t="s">
        <v>211</v>
      </c>
      <c r="AT449" s="174" t="s">
        <v>131</v>
      </c>
      <c r="AU449" s="174" t="s">
        <v>88</v>
      </c>
      <c r="AY449" s="17" t="s">
        <v>129</v>
      </c>
      <c r="BE449" s="175">
        <f t="shared" si="14"/>
        <v>0</v>
      </c>
      <c r="BF449" s="175">
        <f t="shared" si="15"/>
        <v>0</v>
      </c>
      <c r="BG449" s="175">
        <f t="shared" si="16"/>
        <v>0</v>
      </c>
      <c r="BH449" s="175">
        <f t="shared" si="17"/>
        <v>0</v>
      </c>
      <c r="BI449" s="175">
        <f t="shared" si="18"/>
        <v>0</v>
      </c>
      <c r="BJ449" s="17" t="s">
        <v>21</v>
      </c>
      <c r="BK449" s="175">
        <f t="shared" si="19"/>
        <v>0</v>
      </c>
      <c r="BL449" s="17" t="s">
        <v>211</v>
      </c>
      <c r="BM449" s="174" t="s">
        <v>1136</v>
      </c>
    </row>
    <row r="450" spans="1:65" s="12" customFormat="1" ht="22.75" customHeight="1">
      <c r="B450" s="148"/>
      <c r="D450" s="149" t="s">
        <v>78</v>
      </c>
      <c r="E450" s="159" t="s">
        <v>379</v>
      </c>
      <c r="F450" s="159" t="s">
        <v>380</v>
      </c>
      <c r="I450" s="151"/>
      <c r="J450" s="160">
        <f>BK450</f>
        <v>0</v>
      </c>
      <c r="L450" s="148"/>
      <c r="M450" s="153"/>
      <c r="N450" s="154"/>
      <c r="O450" s="154"/>
      <c r="P450" s="155">
        <f>SUM(P451:P456)</f>
        <v>0</v>
      </c>
      <c r="Q450" s="154"/>
      <c r="R450" s="155">
        <f>SUM(R451:R456)</f>
        <v>2.4E-2</v>
      </c>
      <c r="S450" s="154"/>
      <c r="T450" s="156">
        <f>SUM(T451:T456)</f>
        <v>0</v>
      </c>
      <c r="AR450" s="149" t="s">
        <v>88</v>
      </c>
      <c r="AT450" s="157" t="s">
        <v>78</v>
      </c>
      <c r="AU450" s="157" t="s">
        <v>21</v>
      </c>
      <c r="AY450" s="149" t="s">
        <v>129</v>
      </c>
      <c r="BK450" s="158">
        <f>SUM(BK451:BK456)</f>
        <v>0</v>
      </c>
    </row>
    <row r="451" spans="1:65" s="2" customFormat="1" ht="21.75" customHeight="1">
      <c r="A451" s="32"/>
      <c r="B451" s="161"/>
      <c r="C451" s="162" t="s">
        <v>1137</v>
      </c>
      <c r="D451" s="162" t="s">
        <v>131</v>
      </c>
      <c r="E451" s="163" t="s">
        <v>1138</v>
      </c>
      <c r="F451" s="164" t="s">
        <v>1139</v>
      </c>
      <c r="G451" s="165" t="s">
        <v>216</v>
      </c>
      <c r="H451" s="166">
        <v>20</v>
      </c>
      <c r="I451" s="167"/>
      <c r="J451" s="168">
        <f>ROUND(I451*H451,2)</f>
        <v>0</v>
      </c>
      <c r="K451" s="169"/>
      <c r="L451" s="33"/>
      <c r="M451" s="170" t="s">
        <v>1</v>
      </c>
      <c r="N451" s="171" t="s">
        <v>44</v>
      </c>
      <c r="O451" s="58"/>
      <c r="P451" s="172">
        <f>O451*H451</f>
        <v>0</v>
      </c>
      <c r="Q451" s="172">
        <v>7.5000000000000002E-4</v>
      </c>
      <c r="R451" s="172">
        <f>Q451*H451</f>
        <v>1.4999999999999999E-2</v>
      </c>
      <c r="S451" s="172">
        <v>0</v>
      </c>
      <c r="T451" s="173">
        <f>S451*H451</f>
        <v>0</v>
      </c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R451" s="174" t="s">
        <v>211</v>
      </c>
      <c r="AT451" s="174" t="s">
        <v>131</v>
      </c>
      <c r="AU451" s="174" t="s">
        <v>88</v>
      </c>
      <c r="AY451" s="17" t="s">
        <v>129</v>
      </c>
      <c r="BE451" s="175">
        <f>IF(N451="základní",J451,0)</f>
        <v>0</v>
      </c>
      <c r="BF451" s="175">
        <f>IF(N451="snížená",J451,0)</f>
        <v>0</v>
      </c>
      <c r="BG451" s="175">
        <f>IF(N451="zákl. přenesená",J451,0)</f>
        <v>0</v>
      </c>
      <c r="BH451" s="175">
        <f>IF(N451="sníž. přenesená",J451,0)</f>
        <v>0</v>
      </c>
      <c r="BI451" s="175">
        <f>IF(N451="nulová",J451,0)</f>
        <v>0</v>
      </c>
      <c r="BJ451" s="17" t="s">
        <v>21</v>
      </c>
      <c r="BK451" s="175">
        <f>ROUND(I451*H451,2)</f>
        <v>0</v>
      </c>
      <c r="BL451" s="17" t="s">
        <v>211</v>
      </c>
      <c r="BM451" s="174" t="s">
        <v>1140</v>
      </c>
    </row>
    <row r="452" spans="1:65" s="13" customFormat="1">
      <c r="B452" s="176"/>
      <c r="D452" s="177" t="s">
        <v>137</v>
      </c>
      <c r="E452" s="178" t="s">
        <v>1</v>
      </c>
      <c r="F452" s="179" t="s">
        <v>1141</v>
      </c>
      <c r="H452" s="180">
        <v>20</v>
      </c>
      <c r="I452" s="181"/>
      <c r="L452" s="176"/>
      <c r="M452" s="182"/>
      <c r="N452" s="183"/>
      <c r="O452" s="183"/>
      <c r="P452" s="183"/>
      <c r="Q452" s="183"/>
      <c r="R452" s="183"/>
      <c r="S452" s="183"/>
      <c r="T452" s="184"/>
      <c r="AT452" s="178" t="s">
        <v>137</v>
      </c>
      <c r="AU452" s="178" t="s">
        <v>88</v>
      </c>
      <c r="AV452" s="13" t="s">
        <v>88</v>
      </c>
      <c r="AW452" s="13" t="s">
        <v>35</v>
      </c>
      <c r="AX452" s="13" t="s">
        <v>79</v>
      </c>
      <c r="AY452" s="178" t="s">
        <v>129</v>
      </c>
    </row>
    <row r="453" spans="1:65" s="14" customFormat="1">
      <c r="B453" s="185"/>
      <c r="D453" s="177" t="s">
        <v>137</v>
      </c>
      <c r="E453" s="186" t="s">
        <v>1</v>
      </c>
      <c r="F453" s="187" t="s">
        <v>139</v>
      </c>
      <c r="H453" s="188">
        <v>20</v>
      </c>
      <c r="I453" s="189"/>
      <c r="L453" s="185"/>
      <c r="M453" s="190"/>
      <c r="N453" s="191"/>
      <c r="O453" s="191"/>
      <c r="P453" s="191"/>
      <c r="Q453" s="191"/>
      <c r="R453" s="191"/>
      <c r="S453" s="191"/>
      <c r="T453" s="192"/>
      <c r="AT453" s="186" t="s">
        <v>137</v>
      </c>
      <c r="AU453" s="186" t="s">
        <v>88</v>
      </c>
      <c r="AV453" s="14" t="s">
        <v>135</v>
      </c>
      <c r="AW453" s="14" t="s">
        <v>35</v>
      </c>
      <c r="AX453" s="14" t="s">
        <v>21</v>
      </c>
      <c r="AY453" s="186" t="s">
        <v>129</v>
      </c>
    </row>
    <row r="454" spans="1:65" s="2" customFormat="1" ht="21.75" customHeight="1">
      <c r="A454" s="32"/>
      <c r="B454" s="161"/>
      <c r="C454" s="162" t="s">
        <v>1142</v>
      </c>
      <c r="D454" s="162" t="s">
        <v>131</v>
      </c>
      <c r="E454" s="163" t="s">
        <v>1143</v>
      </c>
      <c r="F454" s="164" t="s">
        <v>1144</v>
      </c>
      <c r="G454" s="165" t="s">
        <v>216</v>
      </c>
      <c r="H454" s="166">
        <v>15</v>
      </c>
      <c r="I454" s="167"/>
      <c r="J454" s="168">
        <f>ROUND(I454*H454,2)</f>
        <v>0</v>
      </c>
      <c r="K454" s="169"/>
      <c r="L454" s="33"/>
      <c r="M454" s="170" t="s">
        <v>1</v>
      </c>
      <c r="N454" s="171" t="s">
        <v>44</v>
      </c>
      <c r="O454" s="58"/>
      <c r="P454" s="172">
        <f>O454*H454</f>
        <v>0</v>
      </c>
      <c r="Q454" s="172">
        <v>5.9999999999999995E-4</v>
      </c>
      <c r="R454" s="172">
        <f>Q454*H454</f>
        <v>8.9999999999999993E-3</v>
      </c>
      <c r="S454" s="172">
        <v>0</v>
      </c>
      <c r="T454" s="173">
        <f>S454*H454</f>
        <v>0</v>
      </c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R454" s="174" t="s">
        <v>211</v>
      </c>
      <c r="AT454" s="174" t="s">
        <v>131</v>
      </c>
      <c r="AU454" s="174" t="s">
        <v>88</v>
      </c>
      <c r="AY454" s="17" t="s">
        <v>129</v>
      </c>
      <c r="BE454" s="175">
        <f>IF(N454="základní",J454,0)</f>
        <v>0</v>
      </c>
      <c r="BF454" s="175">
        <f>IF(N454="snížená",J454,0)</f>
        <v>0</v>
      </c>
      <c r="BG454" s="175">
        <f>IF(N454="zákl. přenesená",J454,0)</f>
        <v>0</v>
      </c>
      <c r="BH454" s="175">
        <f>IF(N454="sníž. přenesená",J454,0)</f>
        <v>0</v>
      </c>
      <c r="BI454" s="175">
        <f>IF(N454="nulová",J454,0)</f>
        <v>0</v>
      </c>
      <c r="BJ454" s="17" t="s">
        <v>21</v>
      </c>
      <c r="BK454" s="175">
        <f>ROUND(I454*H454,2)</f>
        <v>0</v>
      </c>
      <c r="BL454" s="17" t="s">
        <v>211</v>
      </c>
      <c r="BM454" s="174" t="s">
        <v>1145</v>
      </c>
    </row>
    <row r="455" spans="1:65" s="13" customFormat="1">
      <c r="B455" s="176"/>
      <c r="D455" s="177" t="s">
        <v>137</v>
      </c>
      <c r="E455" s="178" t="s">
        <v>1</v>
      </c>
      <c r="F455" s="179" t="s">
        <v>1146</v>
      </c>
      <c r="H455" s="180">
        <v>15</v>
      </c>
      <c r="I455" s="181"/>
      <c r="L455" s="176"/>
      <c r="M455" s="182"/>
      <c r="N455" s="183"/>
      <c r="O455" s="183"/>
      <c r="P455" s="183"/>
      <c r="Q455" s="183"/>
      <c r="R455" s="183"/>
      <c r="S455" s="183"/>
      <c r="T455" s="184"/>
      <c r="AT455" s="178" t="s">
        <v>137</v>
      </c>
      <c r="AU455" s="178" t="s">
        <v>88</v>
      </c>
      <c r="AV455" s="13" t="s">
        <v>88</v>
      </c>
      <c r="AW455" s="13" t="s">
        <v>35</v>
      </c>
      <c r="AX455" s="13" t="s">
        <v>79</v>
      </c>
      <c r="AY455" s="178" t="s">
        <v>129</v>
      </c>
    </row>
    <row r="456" spans="1:65" s="14" customFormat="1">
      <c r="B456" s="185"/>
      <c r="D456" s="177" t="s">
        <v>137</v>
      </c>
      <c r="E456" s="186" t="s">
        <v>1</v>
      </c>
      <c r="F456" s="187" t="s">
        <v>139</v>
      </c>
      <c r="H456" s="188">
        <v>15</v>
      </c>
      <c r="I456" s="189"/>
      <c r="L456" s="185"/>
      <c r="M456" s="204"/>
      <c r="N456" s="205"/>
      <c r="O456" s="205"/>
      <c r="P456" s="205"/>
      <c r="Q456" s="205"/>
      <c r="R456" s="205"/>
      <c r="S456" s="205"/>
      <c r="T456" s="206"/>
      <c r="AT456" s="186" t="s">
        <v>137</v>
      </c>
      <c r="AU456" s="186" t="s">
        <v>88</v>
      </c>
      <c r="AV456" s="14" t="s">
        <v>135</v>
      </c>
      <c r="AW456" s="14" t="s">
        <v>35</v>
      </c>
      <c r="AX456" s="14" t="s">
        <v>21</v>
      </c>
      <c r="AY456" s="186" t="s">
        <v>129</v>
      </c>
    </row>
    <row r="457" spans="1:65" s="2" customFormat="1" ht="6.9" customHeight="1">
      <c r="A457" s="32"/>
      <c r="B457" s="47"/>
      <c r="C457" s="48"/>
      <c r="D457" s="48"/>
      <c r="E457" s="48"/>
      <c r="F457" s="48"/>
      <c r="G457" s="48"/>
      <c r="H457" s="48"/>
      <c r="I457" s="120"/>
      <c r="J457" s="48"/>
      <c r="K457" s="48"/>
      <c r="L457" s="33"/>
      <c r="M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</row>
  </sheetData>
  <autoFilter ref="C126:K456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Rekapitulace stavby</vt:lpstr>
      <vt:lpstr>PL_ZSPD-072020 - D.1.4 - ...</vt:lpstr>
      <vt:lpstr>VK_ZSPD-072020 - D.1.4 - ...</vt:lpstr>
      <vt:lpstr>ZTI_ZDPS-072020 - D.1.4 -...</vt:lpstr>
      <vt:lpstr>List1</vt:lpstr>
      <vt:lpstr>'PL_ZSPD-072020 - D.1.4 - ...'!Názvy_tisku</vt:lpstr>
      <vt:lpstr>'Rekapitulace stavby'!Názvy_tisku</vt:lpstr>
      <vt:lpstr>'VK_ZSPD-072020 - D.1.4 - ...'!Názvy_tisku</vt:lpstr>
      <vt:lpstr>'ZTI_ZDPS-072020 - D.1.4 -...'!Názvy_tisku</vt:lpstr>
      <vt:lpstr>'PL_ZSPD-072020 - D.1.4 - ...'!Oblast_tisku</vt:lpstr>
      <vt:lpstr>'Rekapitulace stavby'!Oblast_tisku</vt:lpstr>
      <vt:lpstr>'VK_ZSPD-072020 - D.1.4 - ...'!Oblast_tisku</vt:lpstr>
      <vt:lpstr>'ZTI_ZDPS-072020 - D.1.4 -...'!Oblast_tisku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GT-PC\Karel</dc:creator>
  <cp:lastModifiedBy>Windows User</cp:lastModifiedBy>
  <dcterms:created xsi:type="dcterms:W3CDTF">2020-07-21T07:30:22Z</dcterms:created>
  <dcterms:modified xsi:type="dcterms:W3CDTF">2020-10-02T09:07:01Z</dcterms:modified>
</cp:coreProperties>
</file>