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490" windowWidth="18880" windowHeight="6990"/>
  </bookViews>
  <sheets>
    <sheet name="Rekapitulace stavby" sheetId="1" r:id="rId1"/>
    <sheet name="01 - Oprava místní komuni..." sheetId="2" r:id="rId2"/>
    <sheet name="02 - Ostatní a vedlejší n..." sheetId="3" r:id="rId3"/>
  </sheets>
  <definedNames>
    <definedName name="_xlnm._FilterDatabase" localSheetId="1" hidden="1">'01 - Oprava místní komuni...'!$C$83:$K$156</definedName>
    <definedName name="_xlnm._FilterDatabase" localSheetId="2" hidden="1">'02 - Ostatní a vedlejší n...'!$C$80:$K$91</definedName>
    <definedName name="_xlnm.Print_Titles" localSheetId="1">'01 - Oprava místní komuni...'!$83:$83</definedName>
    <definedName name="_xlnm.Print_Titles" localSheetId="2">'02 - Ostatní a vedlejší n...'!$80:$80</definedName>
    <definedName name="_xlnm.Print_Titles" localSheetId="0">'Rekapitulace stavby'!$52:$52</definedName>
    <definedName name="_xlnm.Print_Area" localSheetId="1">'01 - Oprava místní komuni...'!$C$4:$J$39,'01 - Oprava místní komuni...'!$C$45:$J$65,'01 - Oprava místní komuni...'!$C$71:$K$156</definedName>
    <definedName name="_xlnm.Print_Area" localSheetId="2">'02 - Ostatní a vedlejší n...'!$C$4:$J$39,'02 - Ostatní a vedlejší n...'!$C$45:$J$62,'02 - Ostatní a vedlejší n...'!$C$68:$K$91</definedName>
    <definedName name="_xlnm.Print_Area" localSheetId="0">'Rekapitulace stavby'!$D$4:$AO$36,'Rekapitulace stavby'!$C$42:$AQ$57</definedName>
  </definedNames>
  <calcPr calcId="125725"/>
</workbook>
</file>

<file path=xl/calcChain.xml><?xml version="1.0" encoding="utf-8"?>
<calcChain xmlns="http://schemas.openxmlformats.org/spreadsheetml/2006/main">
  <c r="J37" i="3"/>
  <c r="J36"/>
  <c r="AY56" i="1"/>
  <c r="J35" i="3"/>
  <c r="AX56" i="1"/>
  <c r="BI91" i="3"/>
  <c r="BH91"/>
  <c r="BG91"/>
  <c r="BF91"/>
  <c r="T91"/>
  <c r="R91"/>
  <c r="P91"/>
  <c r="BK91"/>
  <c r="J91"/>
  <c r="BE91" s="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7"/>
  <c r="BD56" i="1" s="1"/>
  <c r="BH84" i="3"/>
  <c r="F36" s="1"/>
  <c r="BC56" i="1" s="1"/>
  <c r="BG84" i="3"/>
  <c r="F35"/>
  <c r="BB56" i="1" s="1"/>
  <c r="BF84" i="3"/>
  <c r="F34" s="1"/>
  <c r="BA56" i="1" s="1"/>
  <c r="T84" i="3"/>
  <c r="T83"/>
  <c r="T82" s="1"/>
  <c r="T81" s="1"/>
  <c r="R84"/>
  <c r="R83"/>
  <c r="R82" s="1"/>
  <c r="R81" s="1"/>
  <c r="P84"/>
  <c r="P83"/>
  <c r="P82" s="1"/>
  <c r="P81" s="1"/>
  <c r="AU56" i="1" s="1"/>
  <c r="BK84" i="3"/>
  <c r="BK83" s="1"/>
  <c r="J84"/>
  <c r="BE84" s="1"/>
  <c r="J77"/>
  <c r="F77"/>
  <c r="F75"/>
  <c r="E73"/>
  <c r="J54"/>
  <c r="F54"/>
  <c r="F52"/>
  <c r="E50"/>
  <c r="J24"/>
  <c r="E24"/>
  <c r="J78" s="1"/>
  <c r="J23"/>
  <c r="J18"/>
  <c r="E18"/>
  <c r="F55" s="1"/>
  <c r="F78"/>
  <c r="J17"/>
  <c r="J12"/>
  <c r="J52" s="1"/>
  <c r="J75"/>
  <c r="E7"/>
  <c r="E71" s="1"/>
  <c r="J37" i="2"/>
  <c r="J36"/>
  <c r="AY55" i="1" s="1"/>
  <c r="J35" i="2"/>
  <c r="AX55" i="1" s="1"/>
  <c r="BI156" i="2"/>
  <c r="BH156"/>
  <c r="BG156"/>
  <c r="BF156"/>
  <c r="T156"/>
  <c r="R156"/>
  <c r="P156"/>
  <c r="BK156"/>
  <c r="J156"/>
  <c r="BE156" s="1"/>
  <c r="BI153"/>
  <c r="BH153"/>
  <c r="BG153"/>
  <c r="BF153"/>
  <c r="T153"/>
  <c r="R153"/>
  <c r="P153"/>
  <c r="BK153"/>
  <c r="J153"/>
  <c r="BE153" s="1"/>
  <c r="BI150"/>
  <c r="BH150"/>
  <c r="BG150"/>
  <c r="BF150"/>
  <c r="T150"/>
  <c r="R150"/>
  <c r="P150"/>
  <c r="BK150"/>
  <c r="J150"/>
  <c r="BE150" s="1"/>
  <c r="BI147"/>
  <c r="BH147"/>
  <c r="BG147"/>
  <c r="BF147"/>
  <c r="T147"/>
  <c r="R147"/>
  <c r="P147"/>
  <c r="BK147"/>
  <c r="J147"/>
  <c r="BE147" s="1"/>
  <c r="BI144"/>
  <c r="BH144"/>
  <c r="BG144"/>
  <c r="BF144"/>
  <c r="T144"/>
  <c r="R144"/>
  <c r="P144"/>
  <c r="BK144"/>
  <c r="J144"/>
  <c r="BE144" s="1"/>
  <c r="BI141"/>
  <c r="BH141"/>
  <c r="BG141"/>
  <c r="BF141"/>
  <c r="T141"/>
  <c r="T140" s="1"/>
  <c r="R141"/>
  <c r="R140" s="1"/>
  <c r="P141"/>
  <c r="P140" s="1"/>
  <c r="BK141"/>
  <c r="BK140" s="1"/>
  <c r="J140" s="1"/>
  <c r="J64" s="1"/>
  <c r="J141"/>
  <c r="BE141"/>
  <c r="BI139"/>
  <c r="BH139"/>
  <c r="BG139"/>
  <c r="BF139"/>
  <c r="T139"/>
  <c r="R139"/>
  <c r="P139"/>
  <c r="BK139"/>
  <c r="J139"/>
  <c r="BE139" s="1"/>
  <c r="BI138"/>
  <c r="BH138"/>
  <c r="BG138"/>
  <c r="BF138"/>
  <c r="T138"/>
  <c r="R138"/>
  <c r="P138"/>
  <c r="BK138"/>
  <c r="J138"/>
  <c r="BE138" s="1"/>
  <c r="BI137"/>
  <c r="BH137"/>
  <c r="BG137"/>
  <c r="BF137"/>
  <c r="T137"/>
  <c r="R137"/>
  <c r="P137"/>
  <c r="BK137"/>
  <c r="J137"/>
  <c r="BE137" s="1"/>
  <c r="BI134"/>
  <c r="BH134"/>
  <c r="BG134"/>
  <c r="BF134"/>
  <c r="T134"/>
  <c r="R134"/>
  <c r="P134"/>
  <c r="BK134"/>
  <c r="J134"/>
  <c r="BE134" s="1"/>
  <c r="BI131"/>
  <c r="BH131"/>
  <c r="BG131"/>
  <c r="BF131"/>
  <c r="T131"/>
  <c r="R131"/>
  <c r="P131"/>
  <c r="BK131"/>
  <c r="J131"/>
  <c r="BE131" s="1"/>
  <c r="BI128"/>
  <c r="BH128"/>
  <c r="BG128"/>
  <c r="BF128"/>
  <c r="T128"/>
  <c r="R128"/>
  <c r="P128"/>
  <c r="BK128"/>
  <c r="J128"/>
  <c r="BE128" s="1"/>
  <c r="BI123"/>
  <c r="BH123"/>
  <c r="BG123"/>
  <c r="BF123"/>
  <c r="T123"/>
  <c r="R123"/>
  <c r="P123"/>
  <c r="BK123"/>
  <c r="J123"/>
  <c r="BE123" s="1"/>
  <c r="BI122"/>
  <c r="BH122"/>
  <c r="BG122"/>
  <c r="BF122"/>
  <c r="T122"/>
  <c r="R122"/>
  <c r="P122"/>
  <c r="BK122"/>
  <c r="J122"/>
  <c r="BE122" s="1"/>
  <c r="BI121"/>
  <c r="BH121"/>
  <c r="BG121"/>
  <c r="BF121"/>
  <c r="T121"/>
  <c r="R121"/>
  <c r="P121"/>
  <c r="BK121"/>
  <c r="J121"/>
  <c r="BE121" s="1"/>
  <c r="BI120"/>
  <c r="BH120"/>
  <c r="BG120"/>
  <c r="BF120"/>
  <c r="T120"/>
  <c r="R120"/>
  <c r="P120"/>
  <c r="BK120"/>
  <c r="J120"/>
  <c r="BE120" s="1"/>
  <c r="BI119"/>
  <c r="BH119"/>
  <c r="BG119"/>
  <c r="BF119"/>
  <c r="T119"/>
  <c r="R119"/>
  <c r="P119"/>
  <c r="BK119"/>
  <c r="J119"/>
  <c r="BE119" s="1"/>
  <c r="BI118"/>
  <c r="BH118"/>
  <c r="BG118"/>
  <c r="BF118"/>
  <c r="T118"/>
  <c r="R118"/>
  <c r="P118"/>
  <c r="BK118"/>
  <c r="J118"/>
  <c r="BE118" s="1"/>
  <c r="BI117"/>
  <c r="BH117"/>
  <c r="BG117"/>
  <c r="BF117"/>
  <c r="T117"/>
  <c r="R117"/>
  <c r="P117"/>
  <c r="BK117"/>
  <c r="J117"/>
  <c r="BE117" s="1"/>
  <c r="BI116"/>
  <c r="BH116"/>
  <c r="BG116"/>
  <c r="BF116"/>
  <c r="T116"/>
  <c r="R116"/>
  <c r="P116"/>
  <c r="BK116"/>
  <c r="J116"/>
  <c r="BE116" s="1"/>
  <c r="BI115"/>
  <c r="BH115"/>
  <c r="BG115"/>
  <c r="BF115"/>
  <c r="T115"/>
  <c r="R115"/>
  <c r="P115"/>
  <c r="BK115"/>
  <c r="J115"/>
  <c r="BE115" s="1"/>
  <c r="BI114"/>
  <c r="BH114"/>
  <c r="BG114"/>
  <c r="BF114"/>
  <c r="T114"/>
  <c r="R114"/>
  <c r="P114"/>
  <c r="BK114"/>
  <c r="J114"/>
  <c r="BE114" s="1"/>
  <c r="BI113"/>
  <c r="BH113"/>
  <c r="BG113"/>
  <c r="BF113"/>
  <c r="T113"/>
  <c r="T112" s="1"/>
  <c r="R113"/>
  <c r="R112" s="1"/>
  <c r="P113"/>
  <c r="P112" s="1"/>
  <c r="BK113"/>
  <c r="BK112" s="1"/>
  <c r="J112" s="1"/>
  <c r="J63" s="1"/>
  <c r="J113"/>
  <c r="BE113"/>
  <c r="BI111"/>
  <c r="BH111"/>
  <c r="BG111"/>
  <c r="BF111"/>
  <c r="T111"/>
  <c r="R111"/>
  <c r="P111"/>
  <c r="BK111"/>
  <c r="J111"/>
  <c r="BE111" s="1"/>
  <c r="BI110"/>
  <c r="BH110"/>
  <c r="BG110"/>
  <c r="BF110"/>
  <c r="T110"/>
  <c r="R110"/>
  <c r="P110"/>
  <c r="BK110"/>
  <c r="J110"/>
  <c r="BE110" s="1"/>
  <c r="BI107"/>
  <c r="BH107"/>
  <c r="BG107"/>
  <c r="BF107"/>
  <c r="T107"/>
  <c r="R107"/>
  <c r="P107"/>
  <c r="BK107"/>
  <c r="J107"/>
  <c r="BE107" s="1"/>
  <c r="BI105"/>
  <c r="BH105"/>
  <c r="BG105"/>
  <c r="BF105"/>
  <c r="T105"/>
  <c r="R105"/>
  <c r="P105"/>
  <c r="BK105"/>
  <c r="J105"/>
  <c r="BE105" s="1"/>
  <c r="BI103"/>
  <c r="BH103"/>
  <c r="BG103"/>
  <c r="BF103"/>
  <c r="T103"/>
  <c r="R103"/>
  <c r="P103"/>
  <c r="BK103"/>
  <c r="J103"/>
  <c r="BE103" s="1"/>
  <c r="BI101"/>
  <c r="BH101"/>
  <c r="BG101"/>
  <c r="BF101"/>
  <c r="T101"/>
  <c r="R101"/>
  <c r="P101"/>
  <c r="BK101"/>
  <c r="J101"/>
  <c r="BE101" s="1"/>
  <c r="BI98"/>
  <c r="BH98"/>
  <c r="BG98"/>
  <c r="BF98"/>
  <c r="T98"/>
  <c r="R98"/>
  <c r="P98"/>
  <c r="BK98"/>
  <c r="J98"/>
  <c r="BE98" s="1"/>
  <c r="BI97"/>
  <c r="BH97"/>
  <c r="BG97"/>
  <c r="BF97"/>
  <c r="T97"/>
  <c r="R97"/>
  <c r="P97"/>
  <c r="BK97"/>
  <c r="J97"/>
  <c r="BE97" s="1"/>
  <c r="BI96"/>
  <c r="BH96"/>
  <c r="BG96"/>
  <c r="BF96"/>
  <c r="T96"/>
  <c r="T95" s="1"/>
  <c r="R96"/>
  <c r="R95" s="1"/>
  <c r="P96"/>
  <c r="P95" s="1"/>
  <c r="BK96"/>
  <c r="BK95" s="1"/>
  <c r="J96"/>
  <c r="BE96"/>
  <c r="BI94"/>
  <c r="BH94"/>
  <c r="BG94"/>
  <c r="BF94"/>
  <c r="T94"/>
  <c r="R94"/>
  <c r="P94"/>
  <c r="BK94"/>
  <c r="J94"/>
  <c r="BE94" s="1"/>
  <c r="BI93"/>
  <c r="BH93"/>
  <c r="BG93"/>
  <c r="BF93"/>
  <c r="T93"/>
  <c r="R93"/>
  <c r="P93"/>
  <c r="BK93"/>
  <c r="J93"/>
  <c r="BE93" s="1"/>
  <c r="BI92"/>
  <c r="BH92"/>
  <c r="BG92"/>
  <c r="BF92"/>
  <c r="T92"/>
  <c r="R92"/>
  <c r="P92"/>
  <c r="BK92"/>
  <c r="J92"/>
  <c r="BE92" s="1"/>
  <c r="BI90"/>
  <c r="BH90"/>
  <c r="BG90"/>
  <c r="BF90"/>
  <c r="T90"/>
  <c r="R90"/>
  <c r="P90"/>
  <c r="BK90"/>
  <c r="J90"/>
  <c r="BE90" s="1"/>
  <c r="BI89"/>
  <c r="BH89"/>
  <c r="BG89"/>
  <c r="BF89"/>
  <c r="T89"/>
  <c r="R89"/>
  <c r="P89"/>
  <c r="BK89"/>
  <c r="J89"/>
  <c r="BE89" s="1"/>
  <c r="BI88"/>
  <c r="BH88"/>
  <c r="BG88"/>
  <c r="BF88"/>
  <c r="T88"/>
  <c r="R88"/>
  <c r="P88"/>
  <c r="BK88"/>
  <c r="J88"/>
  <c r="BE88" s="1"/>
  <c r="BI87"/>
  <c r="F37" s="1"/>
  <c r="BD55" i="1" s="1"/>
  <c r="BD54" s="1"/>
  <c r="W33" s="1"/>
  <c r="BH87" i="2"/>
  <c r="F36"/>
  <c r="BC55" i="1" s="1"/>
  <c r="BG87" i="2"/>
  <c r="F35" s="1"/>
  <c r="BB55" i="1" s="1"/>
  <c r="BB54" s="1"/>
  <c r="BF87" i="2"/>
  <c r="J34"/>
  <c r="AW55" i="1" s="1"/>
  <c r="F34" i="2"/>
  <c r="BA55" i="1" s="1"/>
  <c r="BA54" s="1"/>
  <c r="T87" i="2"/>
  <c r="T86" s="1"/>
  <c r="R87"/>
  <c r="R86" s="1"/>
  <c r="R85" s="1"/>
  <c r="R84" s="1"/>
  <c r="P87"/>
  <c r="P86" s="1"/>
  <c r="BK87"/>
  <c r="BK86"/>
  <c r="J86" s="1"/>
  <c r="J61" s="1"/>
  <c r="J87"/>
  <c r="BE87"/>
  <c r="J80"/>
  <c r="F80"/>
  <c r="F78"/>
  <c r="E76"/>
  <c r="J54"/>
  <c r="F54"/>
  <c r="F52"/>
  <c r="E50"/>
  <c r="J24"/>
  <c r="E24"/>
  <c r="J55" s="1"/>
  <c r="J23"/>
  <c r="J18"/>
  <c r="E18"/>
  <c r="F81" s="1"/>
  <c r="J17"/>
  <c r="J12"/>
  <c r="J78" s="1"/>
  <c r="J52"/>
  <c r="E7"/>
  <c r="E48" s="1"/>
  <c r="AS54" i="1"/>
  <c r="L50"/>
  <c r="AM50"/>
  <c r="AM49"/>
  <c r="L49"/>
  <c r="AM47"/>
  <c r="L47"/>
  <c r="L45"/>
  <c r="L44"/>
  <c r="F55" i="2" l="1"/>
  <c r="J81"/>
  <c r="E74"/>
  <c r="J33"/>
  <c r="AV55" i="1" s="1"/>
  <c r="AT55" s="1"/>
  <c r="AW54"/>
  <c r="AK30" s="1"/>
  <c r="W30"/>
  <c r="BK82" i="3"/>
  <c r="J83"/>
  <c r="J61" s="1"/>
  <c r="BC54" i="1"/>
  <c r="W31"/>
  <c r="AX54"/>
  <c r="BK85" i="2"/>
  <c r="J95"/>
  <c r="J62" s="1"/>
  <c r="J33" i="3"/>
  <c r="AV56" i="1" s="1"/>
  <c r="F33" i="3"/>
  <c r="AZ56" i="1" s="1"/>
  <c r="P85" i="2"/>
  <c r="P84" s="1"/>
  <c r="AU55" i="1" s="1"/>
  <c r="AU54" s="1"/>
  <c r="T85" i="2"/>
  <c r="T84" s="1"/>
  <c r="E48" i="3"/>
  <c r="J55"/>
  <c r="F33" i="2"/>
  <c r="AZ55" i="1" s="1"/>
  <c r="AZ54" s="1"/>
  <c r="J34" i="3"/>
  <c r="AW56" i="1" s="1"/>
  <c r="W29" l="1"/>
  <c r="AV54"/>
  <c r="J85" i="2"/>
  <c r="J60" s="1"/>
  <c r="BK84"/>
  <c r="J84" s="1"/>
  <c r="W32" i="1"/>
  <c r="AY54"/>
  <c r="AT56"/>
  <c r="BK81" i="3"/>
  <c r="J81" s="1"/>
  <c r="J82"/>
  <c r="J60" s="1"/>
  <c r="AT54" i="1" l="1"/>
  <c r="AK29"/>
  <c r="J30" i="3"/>
  <c r="J59"/>
  <c r="J30" i="2"/>
  <c r="J59"/>
  <c r="J39" l="1"/>
  <c r="AG55" i="1"/>
  <c r="AG56"/>
  <c r="AN56" s="1"/>
  <c r="J39" i="3"/>
  <c r="AN55" i="1" l="1"/>
  <c r="AG54"/>
  <c r="AN54" l="1"/>
  <c r="AK26"/>
  <c r="AK35" s="1"/>
</calcChain>
</file>

<file path=xl/sharedStrings.xml><?xml version="1.0" encoding="utf-8"?>
<sst xmlns="http://schemas.openxmlformats.org/spreadsheetml/2006/main" count="1352" uniqueCount="340">
  <si>
    <t>Export Komplet</t>
  </si>
  <si>
    <t/>
  </si>
  <si>
    <t>2.0</t>
  </si>
  <si>
    <t>ZAMOK</t>
  </si>
  <si>
    <t>False</t>
  </si>
  <si>
    <t>{8d9c1f06-ab30-47d2-aada-c83faadf2e09}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</si>
  <si>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</si>
  <si>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</si>
  <si>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</si>
  <si>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</si>
  <si>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</si>
  <si>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</si>
  <si>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</si>
  <si>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</si>
  <si>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2018/34</t>
  </si>
  <si>
    <t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</si>
  <si>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</si>
  <si>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místní komunikace v obci Svatojánský Újezd - etapa I.</t>
  </si>
  <si>
    <t>0,1</t>
  </si>
  <si>
    <t>KSO:</t>
  </si>
  <si>
    <t>822 27</t>
  </si>
  <si>
    <t>CC-CZ:</t>
  </si>
  <si>
    <t>1</t>
  </si>
  <si>
    <t>Místo:</t>
  </si>
  <si>
    <t xml:space="preserve">k.ú. Svatojánský Újezd </t>
  </si>
  <si>
    <t>Datum:</t>
  </si>
  <si>
    <t>21. 11. 2018</t>
  </si>
  <si>
    <t>10</t>
  </si>
  <si>
    <t>100</t>
  </si>
  <si>
    <t>Zadavatel:</t>
  </si>
  <si>
    <t>IČ:</t>
  </si>
  <si>
    <t xml:space="preserve">Obec Svatojánský Újezd 54, 507 81 Lázně Bělohrad </t>
  </si>
  <si>
    <t>DIČ:</t>
  </si>
  <si>
    <t>Uchazeč:</t>
  </si>
  <si>
    <t>Vyplň údaj</t>
  </si>
  <si>
    <t>Projektant:</t>
  </si>
  <si>
    <t xml:space="preserve">Projecticon s.r.o., A.Kopeckého 151,Nový Hrádek </t>
  </si>
  <si>
    <t>True</t>
  </si>
  <si>
    <t>Zpracovatel:</t>
  </si>
  <si>
    <t xml:space="preserve">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</si>
  <si>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</si>
  <si>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</si>
  <si>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</si>
  <si>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</si>
  <si>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</si>
  <si>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</si>
  <si>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</si>
  <si>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</si>
  <si>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</si>
  <si>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</si>
  <si>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</si>
  <si>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</si>
  <si>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</si>
  <si>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</si>
  <si>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</si>
  <si>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</si>
  <si>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</si>
  <si>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</si>
  <si>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</si>
  <si>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</si>
  <si>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</si>
  <si>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</si>
  <si>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</si>
  <si>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</si>
  <si>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</si>
  <si>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</si>
  <si>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</si>
  <si>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</si>
  <si>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</si>
  <si>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</si>
  <si>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</si>
  <si>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</si>
  <si>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</si>
  <si>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</si>
  <si>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</si>
  <si>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</si>
  <si>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</si>
  <si>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</si>
  <si>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</si>
  <si>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</si>
  <si>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</si>
  <si>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</si>
  <si>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{ab32f5ba-e196-4fdc-b213-6d472fc5dce4}</t>
  </si>
  <si>
    <t>2</t>
  </si>
  <si>
    <t>02</t>
  </si>
  <si>
    <t>Ostatní a vedlejší náklady</t>
  </si>
  <si>
    <t>{671e7925-8590-440a-91b4-d8dc216bd978}</t>
  </si>
  <si>
    <t>asfalt_hmotnost</t>
  </si>
  <si>
    <t>asfalt hmotnost</t>
  </si>
  <si>
    <t>45,158</t>
  </si>
  <si>
    <t>Odkopávky</t>
  </si>
  <si>
    <t>odkopy</t>
  </si>
  <si>
    <t>270,48</t>
  </si>
  <si>
    <t>KRYCÍ LIST SOUPISU PRACÍ</t>
  </si>
  <si>
    <t>sypanina_hmotnost</t>
  </si>
  <si>
    <t>sypanina hmotnost</t>
  </si>
  <si>
    <t>1281,816</t>
  </si>
  <si>
    <t>asfalt_1</t>
  </si>
  <si>
    <t xml:space="preserve">plocha asfaltu </t>
  </si>
  <si>
    <t>1352,4</t>
  </si>
  <si>
    <t>Objekt:</t>
  </si>
  <si>
    <t>01 - Oprava místní komunikace v obci Svatojánský Újezd - etapa I.</t>
  </si>
  <si>
    <t>Obec Svatojáský Újezd 54, 507 81 Lázně Bělohrad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</si>
  <si>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</si>
  <si>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</si>
  <si>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</si>
  <si>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</si>
  <si>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</si>
  <si>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</si>
  <si>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 </t>
  </si>
  <si>
    <t xml:space="preserve">    5 - Komunikace</t>
  </si>
  <si>
    <t xml:space="preserve">    9 - Ostatní konstrukce a práce-bourání</t>
  </si>
  <si>
    <t xml:space="preserve">    99 -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</si>
  <si>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</si>
  <si>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</si>
  <si>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</si>
  <si>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</si>
  <si>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</si>
  <si>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</si>
  <si>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</si>
  <si>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</si>
  <si>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</si>
  <si>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</si>
  <si>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</si>
  <si>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</si>
  <si>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</si>
  <si>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</si>
  <si>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</si>
  <si>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</si>
  <si>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 xml:space="preserve">Zemní práce </t>
  </si>
  <si>
    <t>K</t>
  </si>
  <si>
    <t>113107163</t>
  </si>
  <si>
    <t>Odstranění podkladu pl přes 50 do 200 m2 z kameniva drceného tl 300 mm</t>
  </si>
  <si>
    <t>m2</t>
  </si>
  <si>
    <t>CS ÚRS 2017 01</t>
  </si>
  <si>
    <t>4</t>
  </si>
  <si>
    <t>1991404952</t>
  </si>
  <si>
    <t>113152112</t>
  </si>
  <si>
    <t>Odstranění podkladů zpevněných ploch z kameniva drceného</t>
  </si>
  <si>
    <t>m3</t>
  </si>
  <si>
    <t>1735402175</t>
  </si>
  <si>
    <t>3</t>
  </si>
  <si>
    <t>113154254</t>
  </si>
  <si>
    <t>Frézování živičného krytu tl 100 mm pruh š 1 m pl do 1000 m2 s překážkami v trase</t>
  </si>
  <si>
    <t>-1819839186</t>
  </si>
  <si>
    <t>122302201</t>
  </si>
  <si>
    <t>Odkopávky a prokopávky nezapažené pro silnice objemu do 100 m3 v hornině tř. 4</t>
  </si>
  <si>
    <t>-311604919</t>
  </si>
  <si>
    <t>VV</t>
  </si>
  <si>
    <t>5</t>
  </si>
  <si>
    <t>181301102</t>
  </si>
  <si>
    <t>Rozprostření ornice tl vrstvy do 150 mm pl do 500 m2 v rovině nebo ve svahu do 1:5</t>
  </si>
  <si>
    <t>196304724</t>
  </si>
  <si>
    <t>6</t>
  </si>
  <si>
    <t>M</t>
  </si>
  <si>
    <t>103211000</t>
  </si>
  <si>
    <t>zahradní substrát pro výsadbu</t>
  </si>
  <si>
    <t>8</t>
  </si>
  <si>
    <t>2076205577</t>
  </si>
  <si>
    <t>7</t>
  </si>
  <si>
    <t>181951102</t>
  </si>
  <si>
    <t>Úprava pláně v hornině tř. 1 až 4 se zhutněním</t>
  </si>
  <si>
    <t>339610040</t>
  </si>
  <si>
    <t>Komunikace</t>
  </si>
  <si>
    <t>564861111</t>
  </si>
  <si>
    <t>Podklad ze štěrkodrtě ŠD tl 200 mm frakce 0/32</t>
  </si>
  <si>
    <t>574925592</t>
  </si>
  <si>
    <t>9</t>
  </si>
  <si>
    <t>569551111</t>
  </si>
  <si>
    <t>Zpevnění krajnic prohozenou zeminou tl 150-180 mm</t>
  </si>
  <si>
    <t>-1729052657</t>
  </si>
  <si>
    <t>565135121</t>
  </si>
  <si>
    <t>Asfaltový beton vrstva podkladní ACP 16+ (obalované kamenivo OKS)50/70, tl 50 mm š přes 3 m</t>
  </si>
  <si>
    <t>-876273396</t>
  </si>
  <si>
    <t>Součet</t>
  </si>
  <si>
    <t>11</t>
  </si>
  <si>
    <t>573111112</t>
  </si>
  <si>
    <t>Postřik živičný infiltrační s posypem z asfaltu množství 1 kg/m2</t>
  </si>
  <si>
    <t>-1732276727</t>
  </si>
  <si>
    <t>12</t>
  </si>
  <si>
    <t>573211111</t>
  </si>
  <si>
    <t>Postřik živičný spojovací z asfaltu v množství do 0,70 kg/m2</t>
  </si>
  <si>
    <t>-800651970</t>
  </si>
  <si>
    <t>13</t>
  </si>
  <si>
    <t>577144141</t>
  </si>
  <si>
    <t>Asfaltový beton vrstva obrusná ACO 11+ (ABS)50/70, tř. I tl 50 mm š přes 3 m z modifikovaného asfaltu</t>
  </si>
  <si>
    <t>-1931700614</t>
  </si>
  <si>
    <t>14</t>
  </si>
  <si>
    <t>567122112</t>
  </si>
  <si>
    <t>Podklad ze směsi stmelené cementem SC0/32, C 8/10 (KSC I) tl 130 mm</t>
  </si>
  <si>
    <t>-1701865349</t>
  </si>
  <si>
    <t>919112222</t>
  </si>
  <si>
    <t>Řezání spár pro vytvoření komůrky š 15 mm hl 25 mm pro těsnící zálivku v živičném krytu</t>
  </si>
  <si>
    <t>m</t>
  </si>
  <si>
    <t>1279482543</t>
  </si>
  <si>
    <t>16</t>
  </si>
  <si>
    <t>919122121</t>
  </si>
  <si>
    <t>Těsnění spár zálivkou za tepla pro komůrky š 15 mm hl 25 mm s těsnicím profilem</t>
  </si>
  <si>
    <t>216305295</t>
  </si>
  <si>
    <t>Ostatní konstrukce a práce-bourání</t>
  </si>
  <si>
    <t>17</t>
  </si>
  <si>
    <t>913111115</t>
  </si>
  <si>
    <t>Montáž a demontáž dočasné dopravní značky samostatné základní</t>
  </si>
  <si>
    <t>kus</t>
  </si>
  <si>
    <t>-1762058008</t>
  </si>
  <si>
    <t>18</t>
  </si>
  <si>
    <t>913111215</t>
  </si>
  <si>
    <t>Příplatek k dočasné dopravní značce samostatné základní za první a ZKD den použití</t>
  </si>
  <si>
    <t>842792392</t>
  </si>
  <si>
    <t>19</t>
  </si>
  <si>
    <t>913211113</t>
  </si>
  <si>
    <t>Montáž a demontáž dočasné dopravní zábrany Z2 reflexní šířky 3 m</t>
  </si>
  <si>
    <t>-123291287</t>
  </si>
  <si>
    <t>20</t>
  </si>
  <si>
    <t>913211213</t>
  </si>
  <si>
    <t>Příplatek k dočasné dopravní zábraně Z2 reflexní 3 m za první a ZKD den použití</t>
  </si>
  <si>
    <t>-1712279536</t>
  </si>
  <si>
    <t>914111111</t>
  </si>
  <si>
    <t>Montáž svislé dopravní značky do velikosti 1 m2 objímkami na sloupek nebo konzolu</t>
  </si>
  <si>
    <t>430930709</t>
  </si>
  <si>
    <t>22</t>
  </si>
  <si>
    <t>404441030</t>
  </si>
  <si>
    <t>značka svislá reflexní zákazová B AL- NK 500 mm</t>
  </si>
  <si>
    <t>1133316206</t>
  </si>
  <si>
    <t>23</t>
  </si>
  <si>
    <t>404442310</t>
  </si>
  <si>
    <t>značka svislá reflexní AL- NK 500 x 500 mm</t>
  </si>
  <si>
    <t>-1201563163</t>
  </si>
  <si>
    <t>24</t>
  </si>
  <si>
    <t>914511112</t>
  </si>
  <si>
    <t>Montáž sloupku dopravních značek délky do 3,5 m do hliníkové patky</t>
  </si>
  <si>
    <t>-550539671</t>
  </si>
  <si>
    <t>25</t>
  </si>
  <si>
    <t>404452300</t>
  </si>
  <si>
    <t>sloupek Zn 70 - 350</t>
  </si>
  <si>
    <t>-1468293096</t>
  </si>
  <si>
    <t>26</t>
  </si>
  <si>
    <t>404452410</t>
  </si>
  <si>
    <t>patka hliníková HP 70</t>
  </si>
  <si>
    <t>-709853462</t>
  </si>
  <si>
    <t>27</t>
  </si>
  <si>
    <t>916131213</t>
  </si>
  <si>
    <t>Osazení silničního obrubníku betonového stojatého s boční opěrou do lože z betonu prostého</t>
  </si>
  <si>
    <t>-562047412</t>
  </si>
  <si>
    <t>" obrubník silniční "  60</t>
  </si>
  <si>
    <t>" obrubník přechodový "6</t>
  </si>
  <si>
    <t>" obrubník nájezdový " 7</t>
  </si>
  <si>
    <t>28</t>
  </si>
  <si>
    <t>592174890</t>
  </si>
  <si>
    <t>obrubník betonový silniční přírodní šedá 100x15x25 cm</t>
  </si>
  <si>
    <t>-564828839</t>
  </si>
  <si>
    <t>60*1,1</t>
  </si>
  <si>
    <t>29</t>
  </si>
  <si>
    <t>592175100</t>
  </si>
  <si>
    <t>obrubník betonový silniční nájezdový 100x15x15 cm</t>
  </si>
  <si>
    <t>1665324660</t>
  </si>
  <si>
    <t>7*1,1</t>
  </si>
  <si>
    <t>30</t>
  </si>
  <si>
    <t>592175110</t>
  </si>
  <si>
    <t>obrubník betonový silniční přechodový levý,pravý 100x15x15/25 cm</t>
  </si>
  <si>
    <t>1656378975</t>
  </si>
  <si>
    <t>6*1,1</t>
  </si>
  <si>
    <t>31</t>
  </si>
  <si>
    <t>9  R-01</t>
  </si>
  <si>
    <t xml:space="preserve">Geodetické zaměření </t>
  </si>
  <si>
    <t>kpl</t>
  </si>
  <si>
    <t>867964449</t>
  </si>
  <si>
    <t>32</t>
  </si>
  <si>
    <t>9  R-02</t>
  </si>
  <si>
    <t xml:space="preserve">Dokončovací práce kolem překážek </t>
  </si>
  <si>
    <t>351803063</t>
  </si>
  <si>
    <t>33</t>
  </si>
  <si>
    <t>9 R-04</t>
  </si>
  <si>
    <t xml:space="preserve">Úprava dřevin - seříznutí </t>
  </si>
  <si>
    <t>-137238609</t>
  </si>
  <si>
    <t>99</t>
  </si>
  <si>
    <t>Přesun hmot</t>
  </si>
  <si>
    <t>34</t>
  </si>
  <si>
    <t>997221551</t>
  </si>
  <si>
    <t>Vodorovná doprava suti ze sypkých materiálů do 1 km</t>
  </si>
  <si>
    <t>t</t>
  </si>
  <si>
    <t>676515903</t>
  </si>
  <si>
    <t>Odkopávky*1,7+470,4+351,6</t>
  </si>
  <si>
    <t>35</t>
  </si>
  <si>
    <t>997221559</t>
  </si>
  <si>
    <t>Příplatek ZKD 1 km u vodorovné dopravy suti ze sypkých materiálů</t>
  </si>
  <si>
    <t>-1042400590</t>
  </si>
  <si>
    <t>(Odkopávky*1,7+470,4+351,6)*5</t>
  </si>
  <si>
    <t>36</t>
  </si>
  <si>
    <t>997221611</t>
  </si>
  <si>
    <t>Nakládání suti na dopravní prostředky pro vodorovnou dopravu</t>
  </si>
  <si>
    <t>-256848483</t>
  </si>
  <si>
    <t>sypanina_hmotnost+asfalt_hmotnost</t>
  </si>
  <si>
    <t>37</t>
  </si>
  <si>
    <t>997221845</t>
  </si>
  <si>
    <t>Poplatek za uložení odpadu z asfaltových povrchů na skládce (skládkovné)</t>
  </si>
  <si>
    <t>1493065199</t>
  </si>
  <si>
    <t>"Automaticky vypočtená hmotnost - asfalt"   45,158</t>
  </si>
  <si>
    <t>38</t>
  </si>
  <si>
    <t>997221855</t>
  </si>
  <si>
    <t>Poplatek za uložení odpadu z kameniva na skládce (skládkovné)</t>
  </si>
  <si>
    <t>264026691</t>
  </si>
  <si>
    <t>"Automaticky vypočtená hmotnost - kamenivo"                470,4+351,6+Odkopávky*1,7</t>
  </si>
  <si>
    <t>39</t>
  </si>
  <si>
    <t>998225111</t>
  </si>
  <si>
    <t>Přesun hmot pro pozemní komunikace s krytem z kamene, monolitickým betonovým nebo živičným</t>
  </si>
  <si>
    <t>-1636564046</t>
  </si>
  <si>
    <t>02 - Ostatní a vedlejší náklady</t>
  </si>
  <si>
    <t>k.ú. Chrást u Poříčan</t>
  </si>
  <si>
    <t>Obec Chrást , č.p.150,289 14 Chrást</t>
  </si>
  <si>
    <t>VRN - Vedlejší rozpočtové náklady</t>
  </si>
  <si>
    <t xml:space="preserve">    0 - Vedlejší rozpočtové náklady</t>
  </si>
  <si>
    <t>VRN</t>
  </si>
  <si>
    <t>Vedlejší rozpočtové náklady</t>
  </si>
  <si>
    <t>013254000a</t>
  </si>
  <si>
    <t>Dokumentace skutečného provedení stavby</t>
  </si>
  <si>
    <t>1024</t>
  </si>
  <si>
    <t>-887596133</t>
  </si>
  <si>
    <t>031203000a</t>
  </si>
  <si>
    <t>Vybudování zařízení staveniště</t>
  </si>
  <si>
    <t>1912885054</t>
  </si>
  <si>
    <t>032903000a</t>
  </si>
  <si>
    <t xml:space="preserve">Provoz zařízení staveniště </t>
  </si>
  <si>
    <t>-1562388314</t>
  </si>
  <si>
    <t>034403000a</t>
  </si>
  <si>
    <t>Dočasná dopravní opatření</t>
  </si>
  <si>
    <t>-1522858734</t>
  </si>
  <si>
    <t>034503000a</t>
  </si>
  <si>
    <t>Informační tabule na staveništi</t>
  </si>
  <si>
    <t>-1932897157</t>
  </si>
  <si>
    <t>039103000a</t>
  </si>
  <si>
    <t>Odstranění zařízení staveniště</t>
  </si>
  <si>
    <t>1097917484</t>
  </si>
  <si>
    <t>072002000a</t>
  </si>
  <si>
    <t>Silniční provoz</t>
  </si>
  <si>
    <t>235301334</t>
  </si>
  <si>
    <t>091002000a</t>
  </si>
  <si>
    <t>Poplatky za zábory veřejných ploch</t>
  </si>
  <si>
    <t>262144</t>
  </si>
  <si>
    <t>-1419993510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</si>
</sst>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7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1" fillId="0" borderId="0" xfId="0" applyFont="1" applyAlignment="1" applyProtection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5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16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18" fillId="4" borderId="0" xfId="0" applyFont="1" applyFill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7" xfId="0" applyFont="1" applyBorder="1" applyAlignment="1" applyProtection="1">
      <alignment horizontal="center" vertical="center" wrapText="1"/>
    </xf>
    <xf numFmtId="0" fontId="19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5" fillId="0" borderId="14" xfId="0" applyNumberFormat="1" applyFont="1" applyBorder="1" applyAlignment="1" applyProtection="1">
      <alignment vertical="center"/>
    </xf>
    <xf numFmtId="4" fontId="25" fillId="0" borderId="0" xfId="0" applyNumberFormat="1" applyFont="1" applyBorder="1" applyAlignment="1" applyProtection="1">
      <alignment vertical="center"/>
    </xf>
    <xf numFmtId="166" fontId="25" fillId="0" borderId="0" xfId="0" applyNumberFormat="1" applyFont="1" applyBorder="1" applyAlignment="1" applyProtection="1">
      <alignment vertical="center"/>
    </xf>
    <xf numFmtId="4" fontId="25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26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3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8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  <protection locked="0"/>
    </xf>
    <xf numFmtId="4" fontId="5" fillId="0" borderId="20" xfId="0" applyNumberFormat="1" applyFont="1" applyBorder="1" applyAlignment="1" applyProtection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18" fillId="4" borderId="16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</xf>
    <xf numFmtId="0" fontId="18" fillId="4" borderId="17" xfId="0" applyFont="1" applyFill="1" applyBorder="1" applyAlignment="1" applyProtection="1">
      <alignment horizontal="center" vertical="center" wrapText="1"/>
      <protection locked="0"/>
    </xf>
    <xf numFmtId="0" fontId="18" fillId="4" borderId="18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" fontId="20" fillId="0" borderId="0" xfId="0" applyNumberFormat="1" applyFont="1" applyAlignment="1" applyProtection="1"/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16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2" xfId="0" applyFont="1" applyBorder="1" applyAlignment="1" applyProtection="1">
      <alignment horizontal="center" vertical="center"/>
    </xf>
    <xf numFmtId="49" fontId="0" fillId="0" borderId="22" xfId="0" applyNumberFormat="1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center" vertical="center" wrapText="1"/>
    </xf>
    <xf numFmtId="167" fontId="0" fillId="0" borderId="22" xfId="0" applyNumberFormat="1" applyFont="1" applyBorder="1" applyAlignment="1" applyProtection="1">
      <alignment vertical="center"/>
    </xf>
    <xf numFmtId="4" fontId="0" fillId="2" borderId="22" xfId="0" applyNumberFormat="1" applyFont="1" applyFill="1" applyBorder="1" applyAlignment="1" applyProtection="1">
      <alignment vertical="center"/>
      <protection locked="0"/>
    </xf>
    <xf numFmtId="4" fontId="0" fillId="0" borderId="22" xfId="0" applyNumberFormat="1" applyFont="1" applyBorder="1" applyAlignment="1" applyProtection="1">
      <alignment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0" fillId="0" borderId="22" xfId="0" applyFont="1" applyBorder="1" applyAlignment="1" applyProtection="1">
      <alignment horizontal="center" vertical="center"/>
    </xf>
    <xf numFmtId="49" fontId="30" fillId="0" borderId="22" xfId="0" applyNumberFormat="1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left" vertical="center" wrapText="1"/>
    </xf>
    <xf numFmtId="0" fontId="30" fillId="0" borderId="22" xfId="0" applyFont="1" applyBorder="1" applyAlignment="1" applyProtection="1">
      <alignment horizontal="center" vertical="center" wrapText="1"/>
    </xf>
    <xf numFmtId="167" fontId="30" fillId="0" borderId="22" xfId="0" applyNumberFormat="1" applyFont="1" applyBorder="1" applyAlignment="1" applyProtection="1">
      <alignment vertical="center"/>
    </xf>
    <xf numFmtId="4" fontId="30" fillId="2" borderId="22" xfId="0" applyNumberFormat="1" applyFont="1" applyFill="1" applyBorder="1" applyAlignment="1" applyProtection="1">
      <alignment vertical="center"/>
      <protection locked="0"/>
    </xf>
    <xf numFmtId="4" fontId="30" fillId="0" borderId="22" xfId="0" applyNumberFormat="1" applyFont="1" applyBorder="1" applyAlignment="1" applyProtection="1">
      <alignment vertical="center"/>
    </xf>
    <xf numFmtId="0" fontId="30" fillId="0" borderId="3" xfId="0" applyFont="1" applyBorder="1" applyAlignment="1">
      <alignment vertical="center"/>
    </xf>
    <xf numFmtId="0" fontId="30" fillId="2" borderId="14" xfId="0" applyFont="1" applyFill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1" fillId="0" borderId="20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4" fontId="15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3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right" vertical="center"/>
    </xf>
    <xf numFmtId="0" fontId="18" fillId="4" borderId="6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left" vertical="center"/>
    </xf>
    <xf numFmtId="0" fontId="18" fillId="4" borderId="7" xfId="0" applyFont="1" applyFill="1" applyBorder="1" applyAlignment="1" applyProtection="1">
      <alignment horizontal="center" vertical="center"/>
    </xf>
    <xf numFmtId="0" fontId="18" fillId="4" borderId="7" xfId="0" applyFont="1" applyFill="1" applyBorder="1" applyAlignment="1" applyProtection="1">
      <alignment horizontal="right" vertical="center"/>
    </xf>
    <xf numFmtId="0" fontId="18" fillId="4" borderId="8" xfId="0" applyFont="1" applyFill="1" applyBorder="1" applyAlignment="1" applyProtection="1">
      <alignment horizontal="left" vertical="center"/>
    </xf>
    <xf numFmtId="4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4" fontId="20" fillId="0" borderId="0" xfId="0" applyNumberFormat="1" applyFont="1" applyAlignment="1" applyProtection="1">
      <alignment horizontal="right" vertical="center"/>
    </xf>
    <xf numFmtId="4" fontId="20" fillId="0" borderId="0" xfId="0" applyNumberFormat="1" applyFont="1" applyAlignment="1" applyProtection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58"/>
  <sheetViews>
    <sheetView showGridLines="0" tabSelected="1" workbookViewId="0"/>
  </sheetViews>
  <sheetFormatPr defaultRowHeight="14.5"/>
  <cols>
    <col min="1" max="1" width="8.33203125" customWidth="1"/>
    <col min="2" max="2" width="1.6640625" customWidth="1"/>
    <col min="3" max="3" width="4.21875" customWidth="1"/>
    <col min="4" max="33" width="2.6640625" customWidth="1"/>
    <col min="34" max="34" width="3.33203125" customWidth="1"/>
    <col min="35" max="35" width="31.6640625" customWidth="1"/>
    <col min="36" max="37" width="2.44140625" customWidth="1"/>
    <col min="38" max="38" width="8.33203125" customWidth="1"/>
    <col min="39" max="39" width="3.33203125" customWidth="1"/>
    <col min="40" max="40" width="13.33203125" customWidth="1"/>
    <col min="41" max="41" width="7.44140625" customWidth="1"/>
    <col min="42" max="42" width="4.21875" customWidth="1"/>
    <col min="43" max="43" width="15.6640625" hidden="1" customWidth="1"/>
    <col min="44" max="44" width="13.6640625" customWidth="1"/>
    <col min="45" max="47" width="25.7773437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21875" hidden="1" customWidth="1"/>
    <col min="54" max="54" width="25" hidden="1" customWidth="1"/>
    <col min="55" max="55" width="21.6640625" hidden="1" customWidth="1"/>
    <col min="56" max="56" width="19.21875" hidden="1" customWidth="1"/>
    <col min="57" max="57" width="66.44140625" customWidth="1"/>
    <col min="71" max="91" width="9.33203125" hidden="1"/>
  </cols>
  <sheetData>
    <row r="1" spans="1:74" ht="10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pans="1:74" ht="37" customHeight="1"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232"/>
      <c r="BE2" s="232"/>
      <c r="BS2" s="14" t="s">
        <v>6</v>
      </c>
      <c r="BT2" s="14" t="s">
        <v>7</v>
      </c>
    </row>
    <row r="3" spans="1:74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pans="1:74" ht="25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pans="1:74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4" t="s">
        <v>14</v>
      </c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19"/>
      <c r="AQ5" s="19"/>
      <c r="AR5" s="17"/>
      <c r="BE5" s="224" t="s">
        <v>15</v>
      </c>
      <c r="BS5" s="14" t="s">
        <v>6</v>
      </c>
    </row>
    <row r="6" spans="1:74" ht="37" customHeight="1">
      <c r="B6" s="18"/>
      <c r="C6" s="19"/>
      <c r="D6" s="25" t="s">
        <v>16</v>
      </c>
      <c r="E6" s="19"/>
      <c r="F6" s="19"/>
      <c r="G6" s="19"/>
      <c r="H6" s="19"/>
      <c r="I6" s="19"/>
      <c r="J6" s="19"/>
      <c r="K6" s="246" t="s">
        <v>17</v>
      </c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19"/>
      <c r="AQ6" s="19"/>
      <c r="AR6" s="17"/>
      <c r="BE6" s="225"/>
      <c r="BS6" s="14" t="s">
        <v>18</v>
      </c>
    </row>
    <row r="7" spans="1:74" ht="12" customHeight="1">
      <c r="B7" s="18"/>
      <c r="C7" s="19"/>
      <c r="D7" s="26" t="s">
        <v>19</v>
      </c>
      <c r="E7" s="19"/>
      <c r="F7" s="19"/>
      <c r="G7" s="19"/>
      <c r="H7" s="19"/>
      <c r="I7" s="19"/>
      <c r="J7" s="19"/>
      <c r="K7" s="24" t="s">
        <v>20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6" t="s">
        <v>21</v>
      </c>
      <c r="AL7" s="19"/>
      <c r="AM7" s="19"/>
      <c r="AN7" s="24" t="s">
        <v>1</v>
      </c>
      <c r="AO7" s="19"/>
      <c r="AP7" s="19"/>
      <c r="AQ7" s="19"/>
      <c r="AR7" s="17"/>
      <c r="BE7" s="225"/>
      <c r="BS7" s="14" t="s">
        <v>22</v>
      </c>
    </row>
    <row r="8" spans="1:74" ht="12" customHeight="1">
      <c r="B8" s="18"/>
      <c r="C8" s="19"/>
      <c r="D8" s="26" t="s">
        <v>23</v>
      </c>
      <c r="E8" s="19"/>
      <c r="F8" s="19"/>
      <c r="G8" s="19"/>
      <c r="H8" s="19"/>
      <c r="I8" s="19"/>
      <c r="J8" s="19"/>
      <c r="K8" s="24" t="s">
        <v>24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6" t="s">
        <v>25</v>
      </c>
      <c r="AL8" s="19"/>
      <c r="AM8" s="19"/>
      <c r="AN8" s="27" t="s">
        <v>26</v>
      </c>
      <c r="AO8" s="19"/>
      <c r="AP8" s="19"/>
      <c r="AQ8" s="19"/>
      <c r="AR8" s="17"/>
      <c r="BE8" s="225"/>
      <c r="BS8" s="14" t="s">
        <v>27</v>
      </c>
    </row>
    <row r="9" spans="1:74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25"/>
      <c r="BS9" s="14" t="s">
        <v>28</v>
      </c>
    </row>
    <row r="10" spans="1:74" ht="12" customHeight="1">
      <c r="B10" s="18"/>
      <c r="C10" s="19"/>
      <c r="D10" s="26" t="s">
        <v>29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6" t="s">
        <v>30</v>
      </c>
      <c r="AL10" s="19"/>
      <c r="AM10" s="19"/>
      <c r="AN10" s="24" t="s">
        <v>1</v>
      </c>
      <c r="AO10" s="19"/>
      <c r="AP10" s="19"/>
      <c r="AQ10" s="19"/>
      <c r="AR10" s="17"/>
      <c r="BE10" s="225"/>
      <c r="BS10" s="14" t="s">
        <v>18</v>
      </c>
    </row>
    <row r="11" spans="1:74" ht="18.5" customHeight="1">
      <c r="B11" s="18"/>
      <c r="C11" s="19"/>
      <c r="D11" s="19"/>
      <c r="E11" s="24" t="s">
        <v>31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6" t="s">
        <v>32</v>
      </c>
      <c r="AL11" s="19"/>
      <c r="AM11" s="19"/>
      <c r="AN11" s="24" t="s">
        <v>1</v>
      </c>
      <c r="AO11" s="19"/>
      <c r="AP11" s="19"/>
      <c r="AQ11" s="19"/>
      <c r="AR11" s="17"/>
      <c r="BE11" s="225"/>
      <c r="BS11" s="14" t="s">
        <v>18</v>
      </c>
    </row>
    <row r="12" spans="1:74" ht="7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25"/>
      <c r="BS12" s="14" t="s">
        <v>18</v>
      </c>
    </row>
    <row r="13" spans="1:74" ht="12" customHeight="1">
      <c r="B13" s="18"/>
      <c r="C13" s="19"/>
      <c r="D13" s="26" t="s">
        <v>33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6" t="s">
        <v>30</v>
      </c>
      <c r="AL13" s="19"/>
      <c r="AM13" s="19"/>
      <c r="AN13" s="28" t="s">
        <v>34</v>
      </c>
      <c r="AO13" s="19"/>
      <c r="AP13" s="19"/>
      <c r="AQ13" s="19"/>
      <c r="AR13" s="17"/>
      <c r="BE13" s="225"/>
      <c r="BS13" s="14" t="s">
        <v>18</v>
      </c>
    </row>
    <row r="14" spans="1:74" ht="10">
      <c r="B14" s="18"/>
      <c r="C14" s="19"/>
      <c r="D14" s="19"/>
      <c r="E14" s="247" t="s">
        <v>34</v>
      </c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6" t="s">
        <v>32</v>
      </c>
      <c r="AL14" s="19"/>
      <c r="AM14" s="19"/>
      <c r="AN14" s="28" t="s">
        <v>34</v>
      </c>
      <c r="AO14" s="19"/>
      <c r="AP14" s="19"/>
      <c r="AQ14" s="19"/>
      <c r="AR14" s="17"/>
      <c r="BE14" s="225"/>
      <c r="BS14" s="14" t="s">
        <v>18</v>
      </c>
    </row>
    <row r="15" spans="1:74" ht="7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25"/>
      <c r="BS15" s="14" t="s">
        <v>4</v>
      </c>
    </row>
    <row r="16" spans="1:74" ht="12" customHeight="1">
      <c r="B16" s="18"/>
      <c r="C16" s="19"/>
      <c r="D16" s="26" t="s">
        <v>35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6" t="s">
        <v>30</v>
      </c>
      <c r="AL16" s="19"/>
      <c r="AM16" s="19"/>
      <c r="AN16" s="24" t="s">
        <v>1</v>
      </c>
      <c r="AO16" s="19"/>
      <c r="AP16" s="19"/>
      <c r="AQ16" s="19"/>
      <c r="AR16" s="17"/>
      <c r="BE16" s="225"/>
      <c r="BS16" s="14" t="s">
        <v>4</v>
      </c>
    </row>
    <row r="17" spans="2:71" ht="18.5" customHeight="1">
      <c r="B17" s="18"/>
      <c r="C17" s="19"/>
      <c r="D17" s="19"/>
      <c r="E17" s="24" t="s">
        <v>36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6" t="s">
        <v>32</v>
      </c>
      <c r="AL17" s="19"/>
      <c r="AM17" s="19"/>
      <c r="AN17" s="24" t="s">
        <v>1</v>
      </c>
      <c r="AO17" s="19"/>
      <c r="AP17" s="19"/>
      <c r="AQ17" s="19"/>
      <c r="AR17" s="17"/>
      <c r="BE17" s="225"/>
      <c r="BS17" s="14" t="s">
        <v>37</v>
      </c>
    </row>
    <row r="18" spans="2:71" ht="7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25"/>
      <c r="BS18" s="14" t="s">
        <v>6</v>
      </c>
    </row>
    <row r="19" spans="2:71" ht="12" customHeight="1">
      <c r="B19" s="18"/>
      <c r="C19" s="19"/>
      <c r="D19" s="26" t="s">
        <v>38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6" t="s">
        <v>30</v>
      </c>
      <c r="AL19" s="19"/>
      <c r="AM19" s="19"/>
      <c r="AN19" s="24" t="s">
        <v>1</v>
      </c>
      <c r="AO19" s="19"/>
      <c r="AP19" s="19"/>
      <c r="AQ19" s="19"/>
      <c r="AR19" s="17"/>
      <c r="BE19" s="225"/>
      <c r="BS19" s="14" t="s">
        <v>18</v>
      </c>
    </row>
    <row r="20" spans="2:71" ht="18.5" customHeight="1">
      <c r="B20" s="18"/>
      <c r="C20" s="19"/>
      <c r="D20" s="19"/>
      <c r="E20" s="24" t="s">
        <v>39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6" t="s">
        <v>32</v>
      </c>
      <c r="AL20" s="19"/>
      <c r="AM20" s="19"/>
      <c r="AN20" s="24" t="s">
        <v>1</v>
      </c>
      <c r="AO20" s="19"/>
      <c r="AP20" s="19"/>
      <c r="AQ20" s="19"/>
      <c r="AR20" s="17"/>
      <c r="BE20" s="225"/>
      <c r="BS20" s="14" t="s">
        <v>37</v>
      </c>
    </row>
    <row r="21" spans="2:71" ht="7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25"/>
    </row>
    <row r="22" spans="2:71" ht="12" customHeight="1">
      <c r="B22" s="18"/>
      <c r="C22" s="19"/>
      <c r="D22" s="26" t="s">
        <v>40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25"/>
    </row>
    <row r="23" spans="2:71" ht="16.5" customHeight="1">
      <c r="B23" s="18"/>
      <c r="C23" s="19"/>
      <c r="D23" s="19"/>
      <c r="E23" s="249" t="s">
        <v>1</v>
      </c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19"/>
      <c r="AP23" s="19"/>
      <c r="AQ23" s="19"/>
      <c r="AR23" s="17"/>
      <c r="BE23" s="225"/>
    </row>
    <row r="24" spans="2:71" ht="7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25"/>
    </row>
    <row r="25" spans="2:71" ht="7" customHeight="1">
      <c r="B25" s="18"/>
      <c r="C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19"/>
      <c r="AQ25" s="19"/>
      <c r="AR25" s="17"/>
      <c r="BE25" s="225"/>
    </row>
    <row r="26" spans="2:71" s="1" customFormat="1" ht="25.9" customHeight="1">
      <c r="B26" s="31"/>
      <c r="C26" s="32"/>
      <c r="D26" s="33" t="s">
        <v>41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6">
        <f>ROUNDUP(AG54,2)</f>
        <v>0</v>
      </c>
      <c r="AL26" s="227"/>
      <c r="AM26" s="227"/>
      <c r="AN26" s="227"/>
      <c r="AO26" s="227"/>
      <c r="AP26" s="32"/>
      <c r="AQ26" s="32"/>
      <c r="AR26" s="35"/>
      <c r="BE26" s="225"/>
    </row>
    <row r="27" spans="2:71" s="1" customFormat="1" ht="7" customHeight="1"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5"/>
      <c r="BE27" s="225"/>
    </row>
    <row r="28" spans="2:71" s="1" customFormat="1" ht="10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50" t="s">
        <v>42</v>
      </c>
      <c r="M28" s="250"/>
      <c r="N28" s="250"/>
      <c r="O28" s="250"/>
      <c r="P28" s="250"/>
      <c r="Q28" s="32"/>
      <c r="R28" s="32"/>
      <c r="S28" s="32"/>
      <c r="T28" s="32"/>
      <c r="U28" s="32"/>
      <c r="V28" s="32"/>
      <c r="W28" s="250" t="s">
        <v>43</v>
      </c>
      <c r="X28" s="250"/>
      <c r="Y28" s="250"/>
      <c r="Z28" s="250"/>
      <c r="AA28" s="250"/>
      <c r="AB28" s="250"/>
      <c r="AC28" s="250"/>
      <c r="AD28" s="250"/>
      <c r="AE28" s="250"/>
      <c r="AF28" s="32"/>
      <c r="AG28" s="32"/>
      <c r="AH28" s="32"/>
      <c r="AI28" s="32"/>
      <c r="AJ28" s="32"/>
      <c r="AK28" s="250" t="s">
        <v>44</v>
      </c>
      <c r="AL28" s="250"/>
      <c r="AM28" s="250"/>
      <c r="AN28" s="250"/>
      <c r="AO28" s="250"/>
      <c r="AP28" s="32"/>
      <c r="AQ28" s="32"/>
      <c r="AR28" s="35"/>
      <c r="BE28" s="225"/>
    </row>
    <row r="29" spans="2:71" s="2" customFormat="1" ht="14.4" customHeight="1">
      <c r="B29" s="36"/>
      <c r="C29" s="37"/>
      <c r="D29" s="26" t="s">
        <v>45</v>
      </c>
      <c r="E29" s="37"/>
      <c r="F29" s="26" t="s">
        <v>46</v>
      </c>
      <c r="G29" s="37"/>
      <c r="H29" s="37"/>
      <c r="I29" s="37"/>
      <c r="J29" s="37"/>
      <c r="K29" s="37"/>
      <c r="L29" s="251">
        <v>0.21</v>
      </c>
      <c r="M29" s="223"/>
      <c r="N29" s="223"/>
      <c r="O29" s="223"/>
      <c r="P29" s="223"/>
      <c r="Q29" s="37"/>
      <c r="R29" s="37"/>
      <c r="S29" s="37"/>
      <c r="T29" s="37"/>
      <c r="U29" s="37"/>
      <c r="V29" s="37"/>
      <c r="W29" s="222">
        <f>ROUNDUP(AZ54, 2)</f>
        <v>0</v>
      </c>
      <c r="X29" s="223"/>
      <c r="Y29" s="223"/>
      <c r="Z29" s="223"/>
      <c r="AA29" s="223"/>
      <c r="AB29" s="223"/>
      <c r="AC29" s="223"/>
      <c r="AD29" s="223"/>
      <c r="AE29" s="223"/>
      <c r="AF29" s="37"/>
      <c r="AG29" s="37"/>
      <c r="AH29" s="37"/>
      <c r="AI29" s="37"/>
      <c r="AJ29" s="37"/>
      <c r="AK29" s="222">
        <f>ROUNDUP(AV54, 2)</f>
        <v>0</v>
      </c>
      <c r="AL29" s="223"/>
      <c r="AM29" s="223"/>
      <c r="AN29" s="223"/>
      <c r="AO29" s="223"/>
      <c r="AP29" s="37"/>
      <c r="AQ29" s="37"/>
      <c r="AR29" s="38"/>
      <c r="BE29" s="225"/>
    </row>
    <row r="30" spans="2:71" s="2" customFormat="1" ht="14.4" customHeight="1">
      <c r="B30" s="36"/>
      <c r="C30" s="37"/>
      <c r="D30" s="37"/>
      <c r="E30" s="37"/>
      <c r="F30" s="26" t="s">
        <v>47</v>
      </c>
      <c r="G30" s="37"/>
      <c r="H30" s="37"/>
      <c r="I30" s="37"/>
      <c r="J30" s="37"/>
      <c r="K30" s="37"/>
      <c r="L30" s="251">
        <v>0.15</v>
      </c>
      <c r="M30" s="223"/>
      <c r="N30" s="223"/>
      <c r="O30" s="223"/>
      <c r="P30" s="223"/>
      <c r="Q30" s="37"/>
      <c r="R30" s="37"/>
      <c r="S30" s="37"/>
      <c r="T30" s="37"/>
      <c r="U30" s="37"/>
      <c r="V30" s="37"/>
      <c r="W30" s="222">
        <f>ROUNDUP(BA54, 2)</f>
        <v>0</v>
      </c>
      <c r="X30" s="223"/>
      <c r="Y30" s="223"/>
      <c r="Z30" s="223"/>
      <c r="AA30" s="223"/>
      <c r="AB30" s="223"/>
      <c r="AC30" s="223"/>
      <c r="AD30" s="223"/>
      <c r="AE30" s="223"/>
      <c r="AF30" s="37"/>
      <c r="AG30" s="37"/>
      <c r="AH30" s="37"/>
      <c r="AI30" s="37"/>
      <c r="AJ30" s="37"/>
      <c r="AK30" s="222">
        <f>ROUNDUP(AW54, 2)</f>
        <v>0</v>
      </c>
      <c r="AL30" s="223"/>
      <c r="AM30" s="223"/>
      <c r="AN30" s="223"/>
      <c r="AO30" s="223"/>
      <c r="AP30" s="37"/>
      <c r="AQ30" s="37"/>
      <c r="AR30" s="38"/>
      <c r="BE30" s="225"/>
    </row>
    <row r="31" spans="2:71" s="2" customFormat="1" ht="14.4" hidden="1" customHeight="1">
      <c r="B31" s="36"/>
      <c r="C31" s="37"/>
      <c r="D31" s="37"/>
      <c r="E31" s="37"/>
      <c r="F31" s="26" t="s">
        <v>48</v>
      </c>
      <c r="G31" s="37"/>
      <c r="H31" s="37"/>
      <c r="I31" s="37"/>
      <c r="J31" s="37"/>
      <c r="K31" s="37"/>
      <c r="L31" s="251">
        <v>0.21</v>
      </c>
      <c r="M31" s="223"/>
      <c r="N31" s="223"/>
      <c r="O31" s="223"/>
      <c r="P31" s="223"/>
      <c r="Q31" s="37"/>
      <c r="R31" s="37"/>
      <c r="S31" s="37"/>
      <c r="T31" s="37"/>
      <c r="U31" s="37"/>
      <c r="V31" s="37"/>
      <c r="W31" s="222">
        <f>ROUNDUP(BB54, 2)</f>
        <v>0</v>
      </c>
      <c r="X31" s="223"/>
      <c r="Y31" s="223"/>
      <c r="Z31" s="223"/>
      <c r="AA31" s="223"/>
      <c r="AB31" s="223"/>
      <c r="AC31" s="223"/>
      <c r="AD31" s="223"/>
      <c r="AE31" s="223"/>
      <c r="AF31" s="37"/>
      <c r="AG31" s="37"/>
      <c r="AH31" s="37"/>
      <c r="AI31" s="37"/>
      <c r="AJ31" s="37"/>
      <c r="AK31" s="222">
        <v>0</v>
      </c>
      <c r="AL31" s="223"/>
      <c r="AM31" s="223"/>
      <c r="AN31" s="223"/>
      <c r="AO31" s="223"/>
      <c r="AP31" s="37"/>
      <c r="AQ31" s="37"/>
      <c r="AR31" s="38"/>
      <c r="BE31" s="225"/>
    </row>
    <row r="32" spans="2:71" s="2" customFormat="1" ht="14.4" hidden="1" customHeight="1">
      <c r="B32" s="36"/>
      <c r="C32" s="37"/>
      <c r="D32" s="37"/>
      <c r="E32" s="37"/>
      <c r="F32" s="26" t="s">
        <v>49</v>
      </c>
      <c r="G32" s="37"/>
      <c r="H32" s="37"/>
      <c r="I32" s="37"/>
      <c r="J32" s="37"/>
      <c r="K32" s="37"/>
      <c r="L32" s="251">
        <v>0.15</v>
      </c>
      <c r="M32" s="223"/>
      <c r="N32" s="223"/>
      <c r="O32" s="223"/>
      <c r="P32" s="223"/>
      <c r="Q32" s="37"/>
      <c r="R32" s="37"/>
      <c r="S32" s="37"/>
      <c r="T32" s="37"/>
      <c r="U32" s="37"/>
      <c r="V32" s="37"/>
      <c r="W32" s="222">
        <f>ROUNDUP(BC54, 2)</f>
        <v>0</v>
      </c>
      <c r="X32" s="223"/>
      <c r="Y32" s="223"/>
      <c r="Z32" s="223"/>
      <c r="AA32" s="223"/>
      <c r="AB32" s="223"/>
      <c r="AC32" s="223"/>
      <c r="AD32" s="223"/>
      <c r="AE32" s="223"/>
      <c r="AF32" s="37"/>
      <c r="AG32" s="37"/>
      <c r="AH32" s="37"/>
      <c r="AI32" s="37"/>
      <c r="AJ32" s="37"/>
      <c r="AK32" s="222">
        <v>0</v>
      </c>
      <c r="AL32" s="223"/>
      <c r="AM32" s="223"/>
      <c r="AN32" s="223"/>
      <c r="AO32" s="223"/>
      <c r="AP32" s="37"/>
      <c r="AQ32" s="37"/>
      <c r="AR32" s="38"/>
      <c r="BE32" s="225"/>
    </row>
    <row r="33" spans="2:57" s="2" customFormat="1" ht="14.4" hidden="1" customHeight="1">
      <c r="B33" s="36"/>
      <c r="C33" s="37"/>
      <c r="D33" s="37"/>
      <c r="E33" s="37"/>
      <c r="F33" s="26" t="s">
        <v>50</v>
      </c>
      <c r="G33" s="37"/>
      <c r="H33" s="37"/>
      <c r="I33" s="37"/>
      <c r="J33" s="37"/>
      <c r="K33" s="37"/>
      <c r="L33" s="251">
        <v>0</v>
      </c>
      <c r="M33" s="223"/>
      <c r="N33" s="223"/>
      <c r="O33" s="223"/>
      <c r="P33" s="223"/>
      <c r="Q33" s="37"/>
      <c r="R33" s="37"/>
      <c r="S33" s="37"/>
      <c r="T33" s="37"/>
      <c r="U33" s="37"/>
      <c r="V33" s="37"/>
      <c r="W33" s="222">
        <f>ROUNDUP(BD54, 2)</f>
        <v>0</v>
      </c>
      <c r="X33" s="223"/>
      <c r="Y33" s="223"/>
      <c r="Z33" s="223"/>
      <c r="AA33" s="223"/>
      <c r="AB33" s="223"/>
      <c r="AC33" s="223"/>
      <c r="AD33" s="223"/>
      <c r="AE33" s="223"/>
      <c r="AF33" s="37"/>
      <c r="AG33" s="37"/>
      <c r="AH33" s="37"/>
      <c r="AI33" s="37"/>
      <c r="AJ33" s="37"/>
      <c r="AK33" s="222">
        <v>0</v>
      </c>
      <c r="AL33" s="223"/>
      <c r="AM33" s="223"/>
      <c r="AN33" s="223"/>
      <c r="AO33" s="223"/>
      <c r="AP33" s="37"/>
      <c r="AQ33" s="37"/>
      <c r="AR33" s="38"/>
      <c r="BE33" s="225"/>
    </row>
    <row r="34" spans="2:57" s="1" customFormat="1" ht="7" customHeight="1"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5"/>
      <c r="BE34" s="225"/>
    </row>
    <row r="35" spans="2:57" s="1" customFormat="1" ht="25.9" customHeight="1">
      <c r="B35" s="31"/>
      <c r="C35" s="39"/>
      <c r="D35" s="40" t="s">
        <v>51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52</v>
      </c>
      <c r="U35" s="41"/>
      <c r="V35" s="41"/>
      <c r="W35" s="41"/>
      <c r="X35" s="228" t="s">
        <v>53</v>
      </c>
      <c r="Y35" s="229"/>
      <c r="Z35" s="229"/>
      <c r="AA35" s="229"/>
      <c r="AB35" s="229"/>
      <c r="AC35" s="41"/>
      <c r="AD35" s="41"/>
      <c r="AE35" s="41"/>
      <c r="AF35" s="41"/>
      <c r="AG35" s="41"/>
      <c r="AH35" s="41"/>
      <c r="AI35" s="41"/>
      <c r="AJ35" s="41"/>
      <c r="AK35" s="230">
        <f>SUM(AK26:AK33)</f>
        <v>0</v>
      </c>
      <c r="AL35" s="229"/>
      <c r="AM35" s="229"/>
      <c r="AN35" s="229"/>
      <c r="AO35" s="231"/>
      <c r="AP35" s="39"/>
      <c r="AQ35" s="39"/>
      <c r="AR35" s="35"/>
    </row>
    <row r="36" spans="2:57" s="1" customFormat="1" ht="7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5"/>
    </row>
    <row r="37" spans="2:57" s="1" customFormat="1" ht="7" customHeight="1">
      <c r="B37" s="43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35"/>
    </row>
    <row r="41" spans="2:57" s="1" customFormat="1" ht="7" customHeight="1">
      <c r="B41" s="45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35"/>
    </row>
    <row r="42" spans="2:57" s="1" customFormat="1" ht="25" customHeight="1">
      <c r="B42" s="31"/>
      <c r="C42" s="20" t="s">
        <v>54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5"/>
    </row>
    <row r="43" spans="2:57" s="1" customFormat="1" ht="7" customHeight="1"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5"/>
    </row>
    <row r="44" spans="2:57" s="1" customFormat="1" ht="12" customHeight="1">
      <c r="B44" s="31"/>
      <c r="C44" s="26" t="s">
        <v>13</v>
      </c>
      <c r="D44" s="32"/>
      <c r="E44" s="32"/>
      <c r="F44" s="32"/>
      <c r="G44" s="32"/>
      <c r="H44" s="32"/>
      <c r="I44" s="32"/>
      <c r="J44" s="32"/>
      <c r="K44" s="32"/>
      <c r="L44" s="32" t="str">
        <f>K5</f>
        <v>2018/34</v>
      </c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5"/>
    </row>
    <row r="45" spans="2:57" s="3" customFormat="1" ht="37" customHeight="1">
      <c r="B45" s="47"/>
      <c r="C45" s="48" t="s">
        <v>16</v>
      </c>
      <c r="D45" s="49"/>
      <c r="E45" s="49"/>
      <c r="F45" s="49"/>
      <c r="G45" s="49"/>
      <c r="H45" s="49"/>
      <c r="I45" s="49"/>
      <c r="J45" s="49"/>
      <c r="K45" s="49"/>
      <c r="L45" s="241" t="str">
        <f>K6</f>
        <v>Oprava místní komunikace v obci Svatojánský Újezd - etapa I.</v>
      </c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42"/>
      <c r="AB45" s="242"/>
      <c r="AC45" s="242"/>
      <c r="AD45" s="242"/>
      <c r="AE45" s="242"/>
      <c r="AF45" s="242"/>
      <c r="AG45" s="242"/>
      <c r="AH45" s="242"/>
      <c r="AI45" s="242"/>
      <c r="AJ45" s="242"/>
      <c r="AK45" s="242"/>
      <c r="AL45" s="242"/>
      <c r="AM45" s="242"/>
      <c r="AN45" s="242"/>
      <c r="AO45" s="242"/>
      <c r="AP45" s="49"/>
      <c r="AQ45" s="49"/>
      <c r="AR45" s="50"/>
    </row>
    <row r="46" spans="2:57" s="1" customFormat="1" ht="7" customHeight="1"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5"/>
    </row>
    <row r="47" spans="2:57" s="1" customFormat="1" ht="12" customHeight="1">
      <c r="B47" s="31"/>
      <c r="C47" s="26" t="s">
        <v>23</v>
      </c>
      <c r="D47" s="32"/>
      <c r="E47" s="32"/>
      <c r="F47" s="32"/>
      <c r="G47" s="32"/>
      <c r="H47" s="32"/>
      <c r="I47" s="32"/>
      <c r="J47" s="32"/>
      <c r="K47" s="32"/>
      <c r="L47" s="51" t="str">
        <f>IF(K8="","",K8)</f>
        <v xml:space="preserve">k.ú. Svatojánský Újezd </v>
      </c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6" t="s">
        <v>25</v>
      </c>
      <c r="AJ47" s="32"/>
      <c r="AK47" s="32"/>
      <c r="AL47" s="32"/>
      <c r="AM47" s="243" t="str">
        <f>IF(AN8= "","",AN8)</f>
        <v>21. 11. 2018</v>
      </c>
      <c r="AN47" s="243"/>
      <c r="AO47" s="32"/>
      <c r="AP47" s="32"/>
      <c r="AQ47" s="32"/>
      <c r="AR47" s="35"/>
    </row>
    <row r="48" spans="2:57" s="1" customFormat="1" ht="7" customHeight="1"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5"/>
    </row>
    <row r="49" spans="1:91" s="1" customFormat="1" ht="24.9" customHeight="1">
      <c r="B49" s="31"/>
      <c r="C49" s="26" t="s">
        <v>29</v>
      </c>
      <c r="D49" s="32"/>
      <c r="E49" s="32"/>
      <c r="F49" s="32"/>
      <c r="G49" s="32"/>
      <c r="H49" s="32"/>
      <c r="I49" s="32"/>
      <c r="J49" s="32"/>
      <c r="K49" s="32"/>
      <c r="L49" s="32" t="str">
        <f>IF(E11= "","",E11)</f>
        <v xml:space="preserve">Obec Svatojánský Újezd 54, 507 81 Lázně Bělohrad </v>
      </c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6" t="s">
        <v>35</v>
      </c>
      <c r="AJ49" s="32"/>
      <c r="AK49" s="32"/>
      <c r="AL49" s="32"/>
      <c r="AM49" s="239" t="str">
        <f>IF(E17="","",E17)</f>
        <v xml:space="preserve">Projecticon s.r.o., A.Kopeckého 151,Nový Hrádek </v>
      </c>
      <c r="AN49" s="240"/>
      <c r="AO49" s="240"/>
      <c r="AP49" s="240"/>
      <c r="AQ49" s="32"/>
      <c r="AR49" s="35"/>
      <c r="AS49" s="233" t="s">
        <v>55</v>
      </c>
      <c r="AT49" s="234"/>
      <c r="AU49" s="53"/>
      <c r="AV49" s="53"/>
      <c r="AW49" s="53"/>
      <c r="AX49" s="53"/>
      <c r="AY49" s="53"/>
      <c r="AZ49" s="53"/>
      <c r="BA49" s="53"/>
      <c r="BB49" s="53"/>
      <c r="BC49" s="53"/>
      <c r="BD49" s="54"/>
    </row>
    <row r="50" spans="1:91" s="1" customFormat="1" ht="13.65" customHeight="1">
      <c r="B50" s="31"/>
      <c r="C50" s="26" t="s">
        <v>33</v>
      </c>
      <c r="D50" s="32"/>
      <c r="E50" s="32"/>
      <c r="F50" s="32"/>
      <c r="G50" s="32"/>
      <c r="H50" s="32"/>
      <c r="I50" s="32"/>
      <c r="J50" s="32"/>
      <c r="K50" s="32"/>
      <c r="L50" s="32" t="str">
        <f>IF(E14= "Vyplň údaj","",E14)</f>
        <v/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26" t="s">
        <v>38</v>
      </c>
      <c r="AJ50" s="32"/>
      <c r="AK50" s="32"/>
      <c r="AL50" s="32"/>
      <c r="AM50" s="239" t="str">
        <f>IF(E20="","",E20)</f>
        <v xml:space="preserve"> </v>
      </c>
      <c r="AN50" s="240"/>
      <c r="AO50" s="240"/>
      <c r="AP50" s="240"/>
      <c r="AQ50" s="32"/>
      <c r="AR50" s="35"/>
      <c r="AS50" s="235"/>
      <c r="AT50" s="236"/>
      <c r="AU50" s="55"/>
      <c r="AV50" s="55"/>
      <c r="AW50" s="55"/>
      <c r="AX50" s="55"/>
      <c r="AY50" s="55"/>
      <c r="AZ50" s="55"/>
      <c r="BA50" s="55"/>
      <c r="BB50" s="55"/>
      <c r="BC50" s="55"/>
      <c r="BD50" s="56"/>
    </row>
    <row r="51" spans="1:91" s="1" customFormat="1" ht="10.75" customHeight="1">
      <c r="B51" s="31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5"/>
      <c r="AS51" s="237"/>
      <c r="AT51" s="238"/>
      <c r="AU51" s="57"/>
      <c r="AV51" s="57"/>
      <c r="AW51" s="57"/>
      <c r="AX51" s="57"/>
      <c r="AY51" s="57"/>
      <c r="AZ51" s="57"/>
      <c r="BA51" s="57"/>
      <c r="BB51" s="57"/>
      <c r="BC51" s="57"/>
      <c r="BD51" s="58"/>
    </row>
    <row r="52" spans="1:91" s="1" customFormat="1" ht="29.25" customHeight="1">
      <c r="B52" s="31"/>
      <c r="C52" s="252" t="s">
        <v>56</v>
      </c>
      <c r="D52" s="253"/>
      <c r="E52" s="253"/>
      <c r="F52" s="253"/>
      <c r="G52" s="253"/>
      <c r="H52" s="59"/>
      <c r="I52" s="254" t="s">
        <v>57</v>
      </c>
      <c r="J52" s="253"/>
      <c r="K52" s="253"/>
      <c r="L52" s="253"/>
      <c r="M52" s="253"/>
      <c r="N52" s="253"/>
      <c r="O52" s="253"/>
      <c r="P52" s="253"/>
      <c r="Q52" s="253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5" t="s">
        <v>58</v>
      </c>
      <c r="AH52" s="253"/>
      <c r="AI52" s="253"/>
      <c r="AJ52" s="253"/>
      <c r="AK52" s="253"/>
      <c r="AL52" s="253"/>
      <c r="AM52" s="253"/>
      <c r="AN52" s="254" t="s">
        <v>59</v>
      </c>
      <c r="AO52" s="253"/>
      <c r="AP52" s="256"/>
      <c r="AQ52" s="60" t="s">
        <v>60</v>
      </c>
      <c r="AR52" s="35"/>
      <c r="AS52" s="61" t="s">
        <v>61</v>
      </c>
      <c r="AT52" s="62" t="s">
        <v>62</v>
      </c>
      <c r="AU52" s="62" t="s">
        <v>63</v>
      </c>
      <c r="AV52" s="62" t="s">
        <v>64</v>
      </c>
      <c r="AW52" s="62" t="s">
        <v>65</v>
      </c>
      <c r="AX52" s="62" t="s">
        <v>66</v>
      </c>
      <c r="AY52" s="62" t="s">
        <v>67</v>
      </c>
      <c r="AZ52" s="62" t="s">
        <v>68</v>
      </c>
      <c r="BA52" s="62" t="s">
        <v>69</v>
      </c>
      <c r="BB52" s="62" t="s">
        <v>70</v>
      </c>
      <c r="BC52" s="62" t="s">
        <v>71</v>
      </c>
      <c r="BD52" s="63" t="s">
        <v>72</v>
      </c>
    </row>
    <row r="53" spans="1:91" s="1" customFormat="1" ht="10.75" customHeight="1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5"/>
      <c r="AS53" s="64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6"/>
    </row>
    <row r="54" spans="1:91" s="4" customFormat="1" ht="32.4" customHeight="1">
      <c r="B54" s="67"/>
      <c r="C54" s="68" t="s">
        <v>73</v>
      </c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260">
        <f>ROUNDUP(SUM(AG55:AG56),2)</f>
        <v>0</v>
      </c>
      <c r="AH54" s="260"/>
      <c r="AI54" s="260"/>
      <c r="AJ54" s="260"/>
      <c r="AK54" s="260"/>
      <c r="AL54" s="260"/>
      <c r="AM54" s="260"/>
      <c r="AN54" s="261">
        <f>SUM(AG54,AT54)</f>
        <v>0</v>
      </c>
      <c r="AO54" s="261"/>
      <c r="AP54" s="261"/>
      <c r="AQ54" s="71" t="s">
        <v>1</v>
      </c>
      <c r="AR54" s="72"/>
      <c r="AS54" s="73">
        <f>ROUNDUP(SUM(AS55:AS56),2)</f>
        <v>0</v>
      </c>
      <c r="AT54" s="74">
        <f>ROUNDUP(SUM(AV54:AW54),1)</f>
        <v>0</v>
      </c>
      <c r="AU54" s="75">
        <f>ROUNDUP(SUM(AU55:AU56),5)</f>
        <v>0</v>
      </c>
      <c r="AV54" s="74">
        <f>ROUNDUP(AZ54*L29,1)</f>
        <v>0</v>
      </c>
      <c r="AW54" s="74">
        <f>ROUNDUP(BA54*L30,1)</f>
        <v>0</v>
      </c>
      <c r="AX54" s="74">
        <f>ROUNDUP(BB54*L29,1)</f>
        <v>0</v>
      </c>
      <c r="AY54" s="74">
        <f>ROUNDUP(BC54*L30,1)</f>
        <v>0</v>
      </c>
      <c r="AZ54" s="74">
        <f>ROUNDUP(SUM(AZ55:AZ56),2)</f>
        <v>0</v>
      </c>
      <c r="BA54" s="74">
        <f>ROUNDUP(SUM(BA55:BA56),2)</f>
        <v>0</v>
      </c>
      <c r="BB54" s="74">
        <f>ROUNDUP(SUM(BB55:BB56),2)</f>
        <v>0</v>
      </c>
      <c r="BC54" s="74">
        <f>ROUNDUP(SUM(BC55:BC56),2)</f>
        <v>0</v>
      </c>
      <c r="BD54" s="76">
        <f>ROUNDUP(SUM(BD55:BD56),2)</f>
        <v>0</v>
      </c>
      <c r="BS54" s="77" t="s">
        <v>74</v>
      </c>
      <c r="BT54" s="77" t="s">
        <v>75</v>
      </c>
      <c r="BU54" s="78" t="s">
        <v>76</v>
      </c>
      <c r="BV54" s="77" t="s">
        <v>77</v>
      </c>
      <c r="BW54" s="77" t="s">
        <v>5</v>
      </c>
      <c r="BX54" s="77" t="s">
        <v>78</v>
      </c>
      <c r="CL54" s="77" t="s">
        <v>20</v>
      </c>
    </row>
    <row r="55" spans="1:91" s="5" customFormat="1" ht="27" customHeight="1">
      <c r="A55" s="79" t="s">
        <v>79</v>
      </c>
      <c r="B55" s="80"/>
      <c r="C55" s="81"/>
      <c r="D55" s="259" t="s">
        <v>80</v>
      </c>
      <c r="E55" s="259"/>
      <c r="F55" s="259"/>
      <c r="G55" s="259"/>
      <c r="H55" s="259"/>
      <c r="I55" s="82"/>
      <c r="J55" s="259" t="s">
        <v>17</v>
      </c>
      <c r="K55" s="259"/>
      <c r="L55" s="259"/>
      <c r="M55" s="259"/>
      <c r="N55" s="259"/>
      <c r="O55" s="259"/>
      <c r="P55" s="259"/>
      <c r="Q55" s="259"/>
      <c r="R55" s="259"/>
      <c r="S55" s="259"/>
      <c r="T55" s="259"/>
      <c r="U55" s="259"/>
      <c r="V55" s="259"/>
      <c r="W55" s="259"/>
      <c r="X55" s="259"/>
      <c r="Y55" s="259"/>
      <c r="Z55" s="259"/>
      <c r="AA55" s="259"/>
      <c r="AB55" s="259"/>
      <c r="AC55" s="259"/>
      <c r="AD55" s="259"/>
      <c r="AE55" s="259"/>
      <c r="AF55" s="259"/>
      <c r="AG55" s="257">
        <f>'01 - Oprava místní komuni...'!J30</f>
        <v>0</v>
      </c>
      <c r="AH55" s="258"/>
      <c r="AI55" s="258"/>
      <c r="AJ55" s="258"/>
      <c r="AK55" s="258"/>
      <c r="AL55" s="258"/>
      <c r="AM55" s="258"/>
      <c r="AN55" s="257">
        <f>SUM(AG55,AT55)</f>
        <v>0</v>
      </c>
      <c r="AO55" s="258"/>
      <c r="AP55" s="258"/>
      <c r="AQ55" s="83" t="s">
        <v>81</v>
      </c>
      <c r="AR55" s="84"/>
      <c r="AS55" s="85">
        <v>0</v>
      </c>
      <c r="AT55" s="86">
        <f>ROUNDUP(SUM(AV55:AW55),1)</f>
        <v>0</v>
      </c>
      <c r="AU55" s="87">
        <f>'01 - Oprava místní komuni...'!P84</f>
        <v>0</v>
      </c>
      <c r="AV55" s="86">
        <f>'01 - Oprava místní komuni...'!J33</f>
        <v>0</v>
      </c>
      <c r="AW55" s="86">
        <f>'01 - Oprava místní komuni...'!J34</f>
        <v>0</v>
      </c>
      <c r="AX55" s="86">
        <f>'01 - Oprava místní komuni...'!J35</f>
        <v>0</v>
      </c>
      <c r="AY55" s="86">
        <f>'01 - Oprava místní komuni...'!J36</f>
        <v>0</v>
      </c>
      <c r="AZ55" s="86">
        <f>'01 - Oprava místní komuni...'!F33</f>
        <v>0</v>
      </c>
      <c r="BA55" s="86">
        <f>'01 - Oprava místní komuni...'!F34</f>
        <v>0</v>
      </c>
      <c r="BB55" s="86">
        <f>'01 - Oprava místní komuni...'!F35</f>
        <v>0</v>
      </c>
      <c r="BC55" s="86">
        <f>'01 - Oprava místní komuni...'!F36</f>
        <v>0</v>
      </c>
      <c r="BD55" s="88">
        <f>'01 - Oprava místní komuni...'!F37</f>
        <v>0</v>
      </c>
      <c r="BT55" s="89" t="s">
        <v>22</v>
      </c>
      <c r="BV55" s="89" t="s">
        <v>77</v>
      </c>
      <c r="BW55" s="89" t="s">
        <v>82</v>
      </c>
      <c r="BX55" s="89" t="s">
        <v>5</v>
      </c>
      <c r="CL55" s="89" t="s">
        <v>20</v>
      </c>
      <c r="CM55" s="89" t="s">
        <v>83</v>
      </c>
    </row>
    <row r="56" spans="1:91" s="5" customFormat="1" ht="16.5" customHeight="1">
      <c r="A56" s="79" t="s">
        <v>79</v>
      </c>
      <c r="B56" s="80"/>
      <c r="C56" s="81"/>
      <c r="D56" s="259" t="s">
        <v>84</v>
      </c>
      <c r="E56" s="259"/>
      <c r="F56" s="259"/>
      <c r="G56" s="259"/>
      <c r="H56" s="259"/>
      <c r="I56" s="82"/>
      <c r="J56" s="259" t="s">
        <v>85</v>
      </c>
      <c r="K56" s="259"/>
      <c r="L56" s="259"/>
      <c r="M56" s="259"/>
      <c r="N56" s="259"/>
      <c r="O56" s="259"/>
      <c r="P56" s="259"/>
      <c r="Q56" s="259"/>
      <c r="R56" s="259"/>
      <c r="S56" s="259"/>
      <c r="T56" s="259"/>
      <c r="U56" s="259"/>
      <c r="V56" s="259"/>
      <c r="W56" s="259"/>
      <c r="X56" s="259"/>
      <c r="Y56" s="259"/>
      <c r="Z56" s="259"/>
      <c r="AA56" s="259"/>
      <c r="AB56" s="259"/>
      <c r="AC56" s="259"/>
      <c r="AD56" s="259"/>
      <c r="AE56" s="259"/>
      <c r="AF56" s="259"/>
      <c r="AG56" s="257">
        <f>'02 - Ostatní a vedlejší n...'!J30</f>
        <v>0</v>
      </c>
      <c r="AH56" s="258"/>
      <c r="AI56" s="258"/>
      <c r="AJ56" s="258"/>
      <c r="AK56" s="258"/>
      <c r="AL56" s="258"/>
      <c r="AM56" s="258"/>
      <c r="AN56" s="257">
        <f>SUM(AG56,AT56)</f>
        <v>0</v>
      </c>
      <c r="AO56" s="258"/>
      <c r="AP56" s="258"/>
      <c r="AQ56" s="83" t="s">
        <v>81</v>
      </c>
      <c r="AR56" s="84"/>
      <c r="AS56" s="90">
        <v>0</v>
      </c>
      <c r="AT56" s="91">
        <f>ROUNDUP(SUM(AV56:AW56),1)</f>
        <v>0</v>
      </c>
      <c r="AU56" s="92">
        <f>'02 - Ostatní a vedlejší n...'!P81</f>
        <v>0</v>
      </c>
      <c r="AV56" s="91">
        <f>'02 - Ostatní a vedlejší n...'!J33</f>
        <v>0</v>
      </c>
      <c r="AW56" s="91">
        <f>'02 - Ostatní a vedlejší n...'!J34</f>
        <v>0</v>
      </c>
      <c r="AX56" s="91">
        <f>'02 - Ostatní a vedlejší n...'!J35</f>
        <v>0</v>
      </c>
      <c r="AY56" s="91">
        <f>'02 - Ostatní a vedlejší n...'!J36</f>
        <v>0</v>
      </c>
      <c r="AZ56" s="91">
        <f>'02 - Ostatní a vedlejší n...'!F33</f>
        <v>0</v>
      </c>
      <c r="BA56" s="91">
        <f>'02 - Ostatní a vedlejší n...'!F34</f>
        <v>0</v>
      </c>
      <c r="BB56" s="91">
        <f>'02 - Ostatní a vedlejší n...'!F35</f>
        <v>0</v>
      </c>
      <c r="BC56" s="91">
        <f>'02 - Ostatní a vedlejší n...'!F36</f>
        <v>0</v>
      </c>
      <c r="BD56" s="93">
        <f>'02 - Ostatní a vedlejší n...'!F37</f>
        <v>0</v>
      </c>
      <c r="BT56" s="89" t="s">
        <v>22</v>
      </c>
      <c r="BV56" s="89" t="s">
        <v>77</v>
      </c>
      <c r="BW56" s="89" t="s">
        <v>86</v>
      </c>
      <c r="BX56" s="89" t="s">
        <v>5</v>
      </c>
      <c r="CL56" s="89" t="s">
        <v>20</v>
      </c>
      <c r="CM56" s="89" t="s">
        <v>83</v>
      </c>
    </row>
    <row r="57" spans="1:91" s="1" customFormat="1" ht="30" customHeight="1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5"/>
    </row>
    <row r="58" spans="1:91" s="1" customFormat="1" ht="7" customHeight="1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35"/>
    </row>
  </sheetData>
  <sheetProtection algorithmName="SHA-512" hashValue="YIWE5oUcGJtRQxHlTx2zq9Ao9Vdnnmhp0GrMt2/wWPzY2VQN68RMDVWO/a8rzQWVidc8aSFH535/nbCDnfJaug==" saltValue="rOMCzfckT3d7pPuiEUUiLjJlJBDLMp2UwKY0xhDH/rXFz3N4ECtFUsNYMWdCuXYSGELu2OcJxKDPHQ2qSZ6ZVg==" spinCount="100000" sheet="1" objects="1" scenarios="1" formatColumns="0" formatRows="0"/>
  <mergeCells count="46">
    <mergeCell ref="AN56:AP56"/>
    <mergeCell ref="AG56:AM56"/>
    <mergeCell ref="D56:H56"/>
    <mergeCell ref="J56:AF56"/>
    <mergeCell ref="AG54:AM54"/>
    <mergeCell ref="AN54:AP54"/>
    <mergeCell ref="AG52:AM52"/>
    <mergeCell ref="AN52:AP52"/>
    <mergeCell ref="AN55:AP55"/>
    <mergeCell ref="AG55:AM55"/>
    <mergeCell ref="D55:H55"/>
    <mergeCell ref="J55:AF55"/>
    <mergeCell ref="L30:P30"/>
    <mergeCell ref="L31:P31"/>
    <mergeCell ref="L32:P32"/>
    <mergeCell ref="L33:P33"/>
    <mergeCell ref="C52:G52"/>
    <mergeCell ref="I52:AF52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55" location="'01 - Oprava místní komuni...'!C2" display="/"/>
    <hyperlink ref="A56" location="'02 - Ostatní a vedlejší n...'!C2" display="/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157"/>
  <sheetViews>
    <sheetView showGridLines="0" workbookViewId="0"/>
  </sheetViews>
  <sheetFormatPr defaultRowHeight="14.5"/>
  <cols>
    <col min="1" max="1" width="8.33203125" customWidth="1"/>
    <col min="2" max="2" width="1.6640625" customWidth="1"/>
    <col min="3" max="3" width="4.21875" customWidth="1"/>
    <col min="4" max="4" width="4.33203125" customWidth="1"/>
    <col min="5" max="5" width="17.21875" customWidth="1"/>
    <col min="6" max="6" width="100.77734375" customWidth="1"/>
    <col min="7" max="7" width="8.6640625" customWidth="1"/>
    <col min="8" max="8" width="11.21875" customWidth="1"/>
    <col min="9" max="9" width="14.21875" style="94" customWidth="1"/>
    <col min="10" max="10" width="23.44140625" customWidth="1"/>
    <col min="11" max="11" width="15.44140625" customWidth="1"/>
    <col min="12" max="12" width="9.33203125" customWidth="1"/>
    <col min="13" max="13" width="10.77734375" hidden="1" customWidth="1"/>
    <col min="14" max="14" width="9.33203125" hidden="1"/>
    <col min="15" max="20" width="14.218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56" ht="37" customHeight="1"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4" t="s">
        <v>82</v>
      </c>
      <c r="AZ2" s="95" t="s">
        <v>87</v>
      </c>
      <c r="BA2" s="95" t="s">
        <v>88</v>
      </c>
      <c r="BB2" s="95" t="s">
        <v>1</v>
      </c>
      <c r="BC2" s="95" t="s">
        <v>89</v>
      </c>
      <c r="BD2" s="95" t="s">
        <v>83</v>
      </c>
    </row>
    <row r="3" spans="2:56" ht="7" customHeight="1">
      <c r="B3" s="96"/>
      <c r="C3" s="97"/>
      <c r="D3" s="97"/>
      <c r="E3" s="97"/>
      <c r="F3" s="97"/>
      <c r="G3" s="97"/>
      <c r="H3" s="97"/>
      <c r="I3" s="98"/>
      <c r="J3" s="97"/>
      <c r="K3" s="97"/>
      <c r="L3" s="17"/>
      <c r="AT3" s="14" t="s">
        <v>83</v>
      </c>
      <c r="AZ3" s="95" t="s">
        <v>90</v>
      </c>
      <c r="BA3" s="95" t="s">
        <v>91</v>
      </c>
      <c r="BB3" s="95" t="s">
        <v>1</v>
      </c>
      <c r="BC3" s="95" t="s">
        <v>92</v>
      </c>
      <c r="BD3" s="95" t="s">
        <v>83</v>
      </c>
    </row>
    <row r="4" spans="2:56" ht="25" customHeight="1">
      <c r="B4" s="17"/>
      <c r="D4" s="99" t="s">
        <v>93</v>
      </c>
      <c r="L4" s="17"/>
      <c r="M4" s="21" t="s">
        <v>10</v>
      </c>
      <c r="AT4" s="14" t="s">
        <v>4</v>
      </c>
      <c r="AZ4" s="95" t="s">
        <v>94</v>
      </c>
      <c r="BA4" s="95" t="s">
        <v>95</v>
      </c>
      <c r="BB4" s="95" t="s">
        <v>1</v>
      </c>
      <c r="BC4" s="95" t="s">
        <v>96</v>
      </c>
      <c r="BD4" s="95" t="s">
        <v>83</v>
      </c>
    </row>
    <row r="5" spans="2:56" ht="7" customHeight="1">
      <c r="B5" s="17"/>
      <c r="L5" s="17"/>
      <c r="AZ5" s="95" t="s">
        <v>97</v>
      </c>
      <c r="BA5" s="95" t="s">
        <v>98</v>
      </c>
      <c r="BB5" s="95" t="s">
        <v>1</v>
      </c>
      <c r="BC5" s="95" t="s">
        <v>99</v>
      </c>
      <c r="BD5" s="95" t="s">
        <v>83</v>
      </c>
    </row>
    <row r="6" spans="2:56" ht="12" customHeight="1">
      <c r="B6" s="17"/>
      <c r="D6" s="100" t="s">
        <v>16</v>
      </c>
      <c r="L6" s="17"/>
    </row>
    <row r="7" spans="2:56" ht="16.5" customHeight="1">
      <c r="B7" s="17"/>
      <c r="E7" s="262" t="str">
        <f>'Rekapitulace stavby'!K6</f>
        <v>Oprava místní komunikace v obci Svatojánský Újezd - etapa I.</v>
      </c>
      <c r="F7" s="263"/>
      <c r="G7" s="263"/>
      <c r="H7" s="263"/>
      <c r="L7" s="17"/>
    </row>
    <row r="8" spans="2:56" s="1" customFormat="1" ht="12" customHeight="1">
      <c r="B8" s="35"/>
      <c r="D8" s="100" t="s">
        <v>100</v>
      </c>
      <c r="I8" s="101"/>
      <c r="L8" s="35"/>
    </row>
    <row r="9" spans="2:56" s="1" customFormat="1" ht="37" customHeight="1">
      <c r="B9" s="35"/>
      <c r="E9" s="264" t="s">
        <v>101</v>
      </c>
      <c r="F9" s="265"/>
      <c r="G9" s="265"/>
      <c r="H9" s="265"/>
      <c r="I9" s="101"/>
      <c r="L9" s="35"/>
    </row>
    <row r="10" spans="2:56" s="1" customFormat="1" ht="10">
      <c r="B10" s="35"/>
      <c r="I10" s="101"/>
      <c r="L10" s="35"/>
    </row>
    <row r="11" spans="2:56" s="1" customFormat="1" ht="12" customHeight="1">
      <c r="B11" s="35"/>
      <c r="D11" s="100" t="s">
        <v>19</v>
      </c>
      <c r="F11" s="14" t="s">
        <v>20</v>
      </c>
      <c r="I11" s="102" t="s">
        <v>21</v>
      </c>
      <c r="J11" s="14" t="s">
        <v>1</v>
      </c>
      <c r="L11" s="35"/>
    </row>
    <row r="12" spans="2:56" s="1" customFormat="1" ht="12" customHeight="1">
      <c r="B12" s="35"/>
      <c r="D12" s="100" t="s">
        <v>23</v>
      </c>
      <c r="F12" s="14" t="s">
        <v>24</v>
      </c>
      <c r="I12" s="102" t="s">
        <v>25</v>
      </c>
      <c r="J12" s="103" t="str">
        <f>'Rekapitulace stavby'!AN8</f>
        <v>21. 11. 2018</v>
      </c>
      <c r="L12" s="35"/>
    </row>
    <row r="13" spans="2:56" s="1" customFormat="1" ht="10.75" customHeight="1">
      <c r="B13" s="35"/>
      <c r="I13" s="101"/>
      <c r="L13" s="35"/>
    </row>
    <row r="14" spans="2:56" s="1" customFormat="1" ht="12" customHeight="1">
      <c r="B14" s="35"/>
      <c r="D14" s="100" t="s">
        <v>29</v>
      </c>
      <c r="I14" s="102" t="s">
        <v>30</v>
      </c>
      <c r="J14" s="14" t="s">
        <v>1</v>
      </c>
      <c r="L14" s="35"/>
    </row>
    <row r="15" spans="2:56" s="1" customFormat="1" ht="18" customHeight="1">
      <c r="B15" s="35"/>
      <c r="E15" s="14" t="s">
        <v>102</v>
      </c>
      <c r="I15" s="102" t="s">
        <v>32</v>
      </c>
      <c r="J15" s="14" t="s">
        <v>1</v>
      </c>
      <c r="L15" s="35"/>
    </row>
    <row r="16" spans="2:56" s="1" customFormat="1" ht="7" customHeight="1">
      <c r="B16" s="35"/>
      <c r="I16" s="101"/>
      <c r="L16" s="35"/>
    </row>
    <row r="17" spans="2:12" s="1" customFormat="1" ht="12" customHeight="1">
      <c r="B17" s="35"/>
      <c r="D17" s="100" t="s">
        <v>33</v>
      </c>
      <c r="I17" s="102" t="s">
        <v>30</v>
      </c>
      <c r="J17" s="27" t="str">
        <f>'Rekapitulace stavby'!AN13</f>
        <v>Vyplň údaj</v>
      </c>
      <c r="L17" s="35"/>
    </row>
    <row r="18" spans="2:12" s="1" customFormat="1" ht="18" customHeight="1">
      <c r="B18" s="35"/>
      <c r="E18" s="266" t="str">
        <f>'Rekapitulace stavby'!E14</f>
        <v>Vyplň údaj</v>
      </c>
      <c r="F18" s="267"/>
      <c r="G18" s="267"/>
      <c r="H18" s="267"/>
      <c r="I18" s="102" t="s">
        <v>32</v>
      </c>
      <c r="J18" s="27" t="str">
        <f>'Rekapitulace stavby'!AN14</f>
        <v>Vyplň údaj</v>
      </c>
      <c r="L18" s="35"/>
    </row>
    <row r="19" spans="2:12" s="1" customFormat="1" ht="7" customHeight="1">
      <c r="B19" s="35"/>
      <c r="I19" s="101"/>
      <c r="L19" s="35"/>
    </row>
    <row r="20" spans="2:12" s="1" customFormat="1" ht="12" customHeight="1">
      <c r="B20" s="35"/>
      <c r="D20" s="100" t="s">
        <v>35</v>
      </c>
      <c r="I20" s="102" t="s">
        <v>30</v>
      </c>
      <c r="J20" s="14" t="s">
        <v>1</v>
      </c>
      <c r="L20" s="35"/>
    </row>
    <row r="21" spans="2:12" s="1" customFormat="1" ht="18" customHeight="1">
      <c r="B21" s="35"/>
      <c r="E21" s="14" t="s">
        <v>36</v>
      </c>
      <c r="I21" s="102" t="s">
        <v>32</v>
      </c>
      <c r="J21" s="14" t="s">
        <v>1</v>
      </c>
      <c r="L21" s="35"/>
    </row>
    <row r="22" spans="2:12" s="1" customFormat="1" ht="7" customHeight="1">
      <c r="B22" s="35"/>
      <c r="I22" s="101"/>
      <c r="L22" s="35"/>
    </row>
    <row r="23" spans="2:12" s="1" customFormat="1" ht="12" customHeight="1">
      <c r="B23" s="35"/>
      <c r="D23" s="100" t="s">
        <v>38</v>
      </c>
      <c r="I23" s="102" t="s">
        <v>30</v>
      </c>
      <c r="J23" s="14" t="str">
        <f>IF('Rekapitulace stavby'!AN19="","",'Rekapitulace stavby'!AN19)</f>
        <v/>
      </c>
      <c r="L23" s="35"/>
    </row>
    <row r="24" spans="2:12" s="1" customFormat="1" ht="18" customHeight="1">
      <c r="B24" s="35"/>
      <c r="E24" s="14" t="str">
        <f>IF('Rekapitulace stavby'!E20="","",'Rekapitulace stavby'!E20)</f>
        <v xml:space="preserve"> </v>
      </c>
      <c r="I24" s="102" t="s">
        <v>32</v>
      </c>
      <c r="J24" s="14" t="str">
        <f>IF('Rekapitulace stavby'!AN20="","",'Rekapitulace stavby'!AN20)</f>
        <v/>
      </c>
      <c r="L24" s="35"/>
    </row>
    <row r="25" spans="2:12" s="1" customFormat="1" ht="7" customHeight="1">
      <c r="B25" s="35"/>
      <c r="I25" s="101"/>
      <c r="L25" s="35"/>
    </row>
    <row r="26" spans="2:12" s="1" customFormat="1" ht="12" customHeight="1">
      <c r="B26" s="35"/>
      <c r="D26" s="100" t="s">
        <v>40</v>
      </c>
      <c r="I26" s="101"/>
      <c r="L26" s="35"/>
    </row>
    <row r="27" spans="2:12" s="6" customFormat="1" ht="16.5" customHeight="1">
      <c r="B27" s="104"/>
      <c r="E27" s="268" t="s">
        <v>1</v>
      </c>
      <c r="F27" s="268"/>
      <c r="G27" s="268"/>
      <c r="H27" s="268"/>
      <c r="I27" s="105"/>
      <c r="L27" s="104"/>
    </row>
    <row r="28" spans="2:12" s="1" customFormat="1" ht="7" customHeight="1">
      <c r="B28" s="35"/>
      <c r="I28" s="101"/>
      <c r="L28" s="35"/>
    </row>
    <row r="29" spans="2:12" s="1" customFormat="1" ht="7" customHeight="1">
      <c r="B29" s="35"/>
      <c r="D29" s="53"/>
      <c r="E29" s="53"/>
      <c r="F29" s="53"/>
      <c r="G29" s="53"/>
      <c r="H29" s="53"/>
      <c r="I29" s="106"/>
      <c r="J29" s="53"/>
      <c r="K29" s="53"/>
      <c r="L29" s="35"/>
    </row>
    <row r="30" spans="2:12" s="1" customFormat="1" ht="25.4" customHeight="1">
      <c r="B30" s="35"/>
      <c r="D30" s="107" t="s">
        <v>41</v>
      </c>
      <c r="I30" s="101"/>
      <c r="J30" s="108">
        <f>ROUNDUP(J84, 2)</f>
        <v>0</v>
      </c>
      <c r="L30" s="35"/>
    </row>
    <row r="31" spans="2:12" s="1" customFormat="1" ht="7" customHeight="1">
      <c r="B31" s="35"/>
      <c r="D31" s="53"/>
      <c r="E31" s="53"/>
      <c r="F31" s="53"/>
      <c r="G31" s="53"/>
      <c r="H31" s="53"/>
      <c r="I31" s="106"/>
      <c r="J31" s="53"/>
      <c r="K31" s="53"/>
      <c r="L31" s="35"/>
    </row>
    <row r="32" spans="2:12" s="1" customFormat="1" ht="14.4" customHeight="1">
      <c r="B32" s="35"/>
      <c r="F32" s="109" t="s">
        <v>43</v>
      </c>
      <c r="I32" s="110" t="s">
        <v>42</v>
      </c>
      <c r="J32" s="109" t="s">
        <v>44</v>
      </c>
      <c r="L32" s="35"/>
    </row>
    <row r="33" spans="2:12" s="1" customFormat="1" ht="14.4" customHeight="1">
      <c r="B33" s="35"/>
      <c r="D33" s="100" t="s">
        <v>45</v>
      </c>
      <c r="E33" s="100" t="s">
        <v>46</v>
      </c>
      <c r="F33" s="111">
        <f>ROUNDUP((SUM(BE84:BE156)),  2)</f>
        <v>0</v>
      </c>
      <c r="I33" s="112">
        <v>0.21</v>
      </c>
      <c r="J33" s="111">
        <f>ROUNDUP(((SUM(BE84:BE156))*I33),  2)</f>
        <v>0</v>
      </c>
      <c r="L33" s="35"/>
    </row>
    <row r="34" spans="2:12" s="1" customFormat="1" ht="14.4" customHeight="1">
      <c r="B34" s="35"/>
      <c r="E34" s="100" t="s">
        <v>47</v>
      </c>
      <c r="F34" s="111">
        <f>ROUNDUP((SUM(BF84:BF156)),  2)</f>
        <v>0</v>
      </c>
      <c r="I34" s="112">
        <v>0.15</v>
      </c>
      <c r="J34" s="111">
        <f>ROUNDUP(((SUM(BF84:BF156))*I34),  2)</f>
        <v>0</v>
      </c>
      <c r="L34" s="35"/>
    </row>
    <row r="35" spans="2:12" s="1" customFormat="1" ht="14.4" hidden="1" customHeight="1">
      <c r="B35" s="35"/>
      <c r="E35" s="100" t="s">
        <v>48</v>
      </c>
      <c r="F35" s="111">
        <f>ROUNDUP((SUM(BG84:BG156)),  2)</f>
        <v>0</v>
      </c>
      <c r="I35" s="112">
        <v>0.21</v>
      </c>
      <c r="J35" s="111">
        <f>0</f>
        <v>0</v>
      </c>
      <c r="L35" s="35"/>
    </row>
    <row r="36" spans="2:12" s="1" customFormat="1" ht="14.4" hidden="1" customHeight="1">
      <c r="B36" s="35"/>
      <c r="E36" s="100" t="s">
        <v>49</v>
      </c>
      <c r="F36" s="111">
        <f>ROUNDUP((SUM(BH84:BH156)),  2)</f>
        <v>0</v>
      </c>
      <c r="I36" s="112">
        <v>0.15</v>
      </c>
      <c r="J36" s="111">
        <f>0</f>
        <v>0</v>
      </c>
      <c r="L36" s="35"/>
    </row>
    <row r="37" spans="2:12" s="1" customFormat="1" ht="14.4" hidden="1" customHeight="1">
      <c r="B37" s="35"/>
      <c r="E37" s="100" t="s">
        <v>50</v>
      </c>
      <c r="F37" s="111">
        <f>ROUNDUP((SUM(BI84:BI156)),  2)</f>
        <v>0</v>
      </c>
      <c r="I37" s="112">
        <v>0</v>
      </c>
      <c r="J37" s="111">
        <f>0</f>
        <v>0</v>
      </c>
      <c r="L37" s="35"/>
    </row>
    <row r="38" spans="2:12" s="1" customFormat="1" ht="7" customHeight="1">
      <c r="B38" s="35"/>
      <c r="I38" s="101"/>
      <c r="L38" s="35"/>
    </row>
    <row r="39" spans="2:12" s="1" customFormat="1" ht="25.4" customHeight="1">
      <c r="B39" s="35"/>
      <c r="C39" s="113"/>
      <c r="D39" s="114" t="s">
        <v>51</v>
      </c>
      <c r="E39" s="115"/>
      <c r="F39" s="115"/>
      <c r="G39" s="116" t="s">
        <v>52</v>
      </c>
      <c r="H39" s="117" t="s">
        <v>53</v>
      </c>
      <c r="I39" s="118"/>
      <c r="J39" s="119">
        <f>SUM(J30:J37)</f>
        <v>0</v>
      </c>
      <c r="K39" s="120"/>
      <c r="L39" s="35"/>
    </row>
    <row r="40" spans="2:12" s="1" customFormat="1" ht="14.4" customHeight="1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5"/>
    </row>
    <row r="44" spans="2:12" s="1" customFormat="1" ht="7" customHeight="1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5"/>
    </row>
    <row r="45" spans="2:12" s="1" customFormat="1" ht="25" customHeight="1">
      <c r="B45" s="31"/>
      <c r="C45" s="20" t="s">
        <v>103</v>
      </c>
      <c r="D45" s="32"/>
      <c r="E45" s="32"/>
      <c r="F45" s="32"/>
      <c r="G45" s="32"/>
      <c r="H45" s="32"/>
      <c r="I45" s="101"/>
      <c r="J45" s="32"/>
      <c r="K45" s="32"/>
      <c r="L45" s="35"/>
    </row>
    <row r="46" spans="2:12" s="1" customFormat="1" ht="7" customHeight="1">
      <c r="B46" s="31"/>
      <c r="C46" s="32"/>
      <c r="D46" s="32"/>
      <c r="E46" s="32"/>
      <c r="F46" s="32"/>
      <c r="G46" s="32"/>
      <c r="H46" s="32"/>
      <c r="I46" s="101"/>
      <c r="J46" s="32"/>
      <c r="K46" s="32"/>
      <c r="L46" s="35"/>
    </row>
    <row r="47" spans="2:12" s="1" customFormat="1" ht="12" customHeight="1">
      <c r="B47" s="31"/>
      <c r="C47" s="26" t="s">
        <v>16</v>
      </c>
      <c r="D47" s="32"/>
      <c r="E47" s="32"/>
      <c r="F47" s="32"/>
      <c r="G47" s="32"/>
      <c r="H47" s="32"/>
      <c r="I47" s="101"/>
      <c r="J47" s="32"/>
      <c r="K47" s="32"/>
      <c r="L47" s="35"/>
    </row>
    <row r="48" spans="2:12" s="1" customFormat="1" ht="16.5" customHeight="1">
      <c r="B48" s="31"/>
      <c r="C48" s="32"/>
      <c r="D48" s="32"/>
      <c r="E48" s="269" t="str">
        <f>E7</f>
        <v>Oprava místní komunikace v obci Svatojánský Újezd - etapa I.</v>
      </c>
      <c r="F48" s="270"/>
      <c r="G48" s="270"/>
      <c r="H48" s="270"/>
      <c r="I48" s="101"/>
      <c r="J48" s="32"/>
      <c r="K48" s="32"/>
      <c r="L48" s="35"/>
    </row>
    <row r="49" spans="2:47" s="1" customFormat="1" ht="12" customHeight="1">
      <c r="B49" s="31"/>
      <c r="C49" s="26" t="s">
        <v>100</v>
      </c>
      <c r="D49" s="32"/>
      <c r="E49" s="32"/>
      <c r="F49" s="32"/>
      <c r="G49" s="32"/>
      <c r="H49" s="32"/>
      <c r="I49" s="101"/>
      <c r="J49" s="32"/>
      <c r="K49" s="32"/>
      <c r="L49" s="35"/>
    </row>
    <row r="50" spans="2:47" s="1" customFormat="1" ht="16.5" customHeight="1">
      <c r="B50" s="31"/>
      <c r="C50" s="32"/>
      <c r="D50" s="32"/>
      <c r="E50" s="241" t="str">
        <f>E9</f>
        <v>01 - Oprava místní komunikace v obci Svatojánský Újezd - etapa I.</v>
      </c>
      <c r="F50" s="240"/>
      <c r="G50" s="240"/>
      <c r="H50" s="240"/>
      <c r="I50" s="101"/>
      <c r="J50" s="32"/>
      <c r="K50" s="32"/>
      <c r="L50" s="35"/>
    </row>
    <row r="51" spans="2:47" s="1" customFormat="1" ht="7" customHeight="1">
      <c r="B51" s="31"/>
      <c r="C51" s="32"/>
      <c r="D51" s="32"/>
      <c r="E51" s="32"/>
      <c r="F51" s="32"/>
      <c r="G51" s="32"/>
      <c r="H51" s="32"/>
      <c r="I51" s="101"/>
      <c r="J51" s="32"/>
      <c r="K51" s="32"/>
      <c r="L51" s="35"/>
    </row>
    <row r="52" spans="2:47" s="1" customFormat="1" ht="12" customHeight="1">
      <c r="B52" s="31"/>
      <c r="C52" s="26" t="s">
        <v>23</v>
      </c>
      <c r="D52" s="32"/>
      <c r="E52" s="32"/>
      <c r="F52" s="24" t="str">
        <f>F12</f>
        <v xml:space="preserve">k.ú. Svatojánský Újezd </v>
      </c>
      <c r="G52" s="32"/>
      <c r="H52" s="32"/>
      <c r="I52" s="102" t="s">
        <v>25</v>
      </c>
      <c r="J52" s="52" t="str">
        <f>IF(J12="","",J12)</f>
        <v>21. 11. 2018</v>
      </c>
      <c r="K52" s="32"/>
      <c r="L52" s="35"/>
    </row>
    <row r="53" spans="2:47" s="1" customFormat="1" ht="7" customHeight="1">
      <c r="B53" s="31"/>
      <c r="C53" s="32"/>
      <c r="D53" s="32"/>
      <c r="E53" s="32"/>
      <c r="F53" s="32"/>
      <c r="G53" s="32"/>
      <c r="H53" s="32"/>
      <c r="I53" s="101"/>
      <c r="J53" s="32"/>
      <c r="K53" s="32"/>
      <c r="L53" s="35"/>
    </row>
    <row r="54" spans="2:47" s="1" customFormat="1" ht="38.5" customHeight="1">
      <c r="B54" s="31"/>
      <c r="C54" s="26" t="s">
        <v>29</v>
      </c>
      <c r="D54" s="32"/>
      <c r="E54" s="32"/>
      <c r="F54" s="24" t="str">
        <f>E15</f>
        <v>Obec Svatojáský Újezd 54, 507 81 Lázně Bělohrad</v>
      </c>
      <c r="G54" s="32"/>
      <c r="H54" s="32"/>
      <c r="I54" s="102" t="s">
        <v>35</v>
      </c>
      <c r="J54" s="29" t="str">
        <f>E21</f>
        <v xml:space="preserve">Projecticon s.r.o., A.Kopeckého 151,Nový Hrádek </v>
      </c>
      <c r="K54" s="32"/>
      <c r="L54" s="35"/>
    </row>
    <row r="55" spans="2:47" s="1" customFormat="1" ht="13.65" customHeight="1">
      <c r="B55" s="31"/>
      <c r="C55" s="26" t="s">
        <v>33</v>
      </c>
      <c r="D55" s="32"/>
      <c r="E55" s="32"/>
      <c r="F55" s="24" t="str">
        <f>IF(E18="","",E18)</f>
        <v>Vyplň údaj</v>
      </c>
      <c r="G55" s="32"/>
      <c r="H55" s="32"/>
      <c r="I55" s="102" t="s">
        <v>38</v>
      </c>
      <c r="J55" s="29" t="str">
        <f>E24</f>
        <v xml:space="preserve"> </v>
      </c>
      <c r="K55" s="32"/>
      <c r="L55" s="35"/>
    </row>
    <row r="56" spans="2:47" s="1" customFormat="1" ht="10.25" customHeight="1">
      <c r="B56" s="31"/>
      <c r="C56" s="32"/>
      <c r="D56" s="32"/>
      <c r="E56" s="32"/>
      <c r="F56" s="32"/>
      <c r="G56" s="32"/>
      <c r="H56" s="32"/>
      <c r="I56" s="101"/>
      <c r="J56" s="32"/>
      <c r="K56" s="32"/>
      <c r="L56" s="35"/>
    </row>
    <row r="57" spans="2:47" s="1" customFormat="1" ht="29.25" customHeight="1">
      <c r="B57" s="31"/>
      <c r="C57" s="127" t="s">
        <v>104</v>
      </c>
      <c r="D57" s="128"/>
      <c r="E57" s="128"/>
      <c r="F57" s="128"/>
      <c r="G57" s="128"/>
      <c r="H57" s="128"/>
      <c r="I57" s="129"/>
      <c r="J57" s="130" t="s">
        <v>105</v>
      </c>
      <c r="K57" s="128"/>
      <c r="L57" s="35"/>
    </row>
    <row r="58" spans="2:47" s="1" customFormat="1" ht="10.25" customHeight="1">
      <c r="B58" s="31"/>
      <c r="C58" s="32"/>
      <c r="D58" s="32"/>
      <c r="E58" s="32"/>
      <c r="F58" s="32"/>
      <c r="G58" s="32"/>
      <c r="H58" s="32"/>
      <c r="I58" s="101"/>
      <c r="J58" s="32"/>
      <c r="K58" s="32"/>
      <c r="L58" s="35"/>
    </row>
    <row r="59" spans="2:47" s="1" customFormat="1" ht="22.75" customHeight="1">
      <c r="B59" s="31"/>
      <c r="C59" s="131" t="s">
        <v>106</v>
      </c>
      <c r="D59" s="32"/>
      <c r="E59" s="32"/>
      <c r="F59" s="32"/>
      <c r="G59" s="32"/>
      <c r="H59" s="32"/>
      <c r="I59" s="101"/>
      <c r="J59" s="70">
        <f>J84</f>
        <v>0</v>
      </c>
      <c r="K59" s="32"/>
      <c r="L59" s="35"/>
      <c r="AU59" s="14" t="s">
        <v>107</v>
      </c>
    </row>
    <row r="60" spans="2:47" s="7" customFormat="1" ht="25" customHeight="1">
      <c r="B60" s="132"/>
      <c r="C60" s="133"/>
      <c r="D60" s="134" t="s">
        <v>108</v>
      </c>
      <c r="E60" s="135"/>
      <c r="F60" s="135"/>
      <c r="G60" s="135"/>
      <c r="H60" s="135"/>
      <c r="I60" s="136"/>
      <c r="J60" s="137">
        <f>J85</f>
        <v>0</v>
      </c>
      <c r="K60" s="133"/>
      <c r="L60" s="138"/>
    </row>
    <row r="61" spans="2:47" s="8" customFormat="1" ht="19.899999999999999" customHeight="1">
      <c r="B61" s="139"/>
      <c r="C61" s="140"/>
      <c r="D61" s="141" t="s">
        <v>109</v>
      </c>
      <c r="E61" s="142"/>
      <c r="F61" s="142"/>
      <c r="G61" s="142"/>
      <c r="H61" s="142"/>
      <c r="I61" s="143"/>
      <c r="J61" s="144">
        <f>J86</f>
        <v>0</v>
      </c>
      <c r="K61" s="140"/>
      <c r="L61" s="145"/>
    </row>
    <row r="62" spans="2:47" s="8" customFormat="1" ht="19.899999999999999" customHeight="1">
      <c r="B62" s="139"/>
      <c r="C62" s="140"/>
      <c r="D62" s="141" t="s">
        <v>110</v>
      </c>
      <c r="E62" s="142"/>
      <c r="F62" s="142"/>
      <c r="G62" s="142"/>
      <c r="H62" s="142"/>
      <c r="I62" s="143"/>
      <c r="J62" s="144">
        <f>J95</f>
        <v>0</v>
      </c>
      <c r="K62" s="140"/>
      <c r="L62" s="145"/>
    </row>
    <row r="63" spans="2:47" s="8" customFormat="1" ht="19.899999999999999" customHeight="1">
      <c r="B63" s="139"/>
      <c r="C63" s="140"/>
      <c r="D63" s="141" t="s">
        <v>111</v>
      </c>
      <c r="E63" s="142"/>
      <c r="F63" s="142"/>
      <c r="G63" s="142"/>
      <c r="H63" s="142"/>
      <c r="I63" s="143"/>
      <c r="J63" s="144">
        <f>J112</f>
        <v>0</v>
      </c>
      <c r="K63" s="140"/>
      <c r="L63" s="145"/>
    </row>
    <row r="64" spans="2:47" s="8" customFormat="1" ht="19.899999999999999" customHeight="1">
      <c r="B64" s="139"/>
      <c r="C64" s="140"/>
      <c r="D64" s="141" t="s">
        <v>112</v>
      </c>
      <c r="E64" s="142"/>
      <c r="F64" s="142"/>
      <c r="G64" s="142"/>
      <c r="H64" s="142"/>
      <c r="I64" s="143"/>
      <c r="J64" s="144">
        <f>J140</f>
        <v>0</v>
      </c>
      <c r="K64" s="140"/>
      <c r="L64" s="145"/>
    </row>
    <row r="65" spans="2:12" s="1" customFormat="1" ht="21.75" customHeight="1">
      <c r="B65" s="31"/>
      <c r="C65" s="32"/>
      <c r="D65" s="32"/>
      <c r="E65" s="32"/>
      <c r="F65" s="32"/>
      <c r="G65" s="32"/>
      <c r="H65" s="32"/>
      <c r="I65" s="101"/>
      <c r="J65" s="32"/>
      <c r="K65" s="32"/>
      <c r="L65" s="35"/>
    </row>
    <row r="66" spans="2:12" s="1" customFormat="1" ht="7" customHeight="1">
      <c r="B66" s="43"/>
      <c r="C66" s="44"/>
      <c r="D66" s="44"/>
      <c r="E66" s="44"/>
      <c r="F66" s="44"/>
      <c r="G66" s="44"/>
      <c r="H66" s="44"/>
      <c r="I66" s="123"/>
      <c r="J66" s="44"/>
      <c r="K66" s="44"/>
      <c r="L66" s="35"/>
    </row>
    <row r="70" spans="2:12" s="1" customFormat="1" ht="7" customHeight="1">
      <c r="B70" s="45"/>
      <c r="C70" s="46"/>
      <c r="D70" s="46"/>
      <c r="E70" s="46"/>
      <c r="F70" s="46"/>
      <c r="G70" s="46"/>
      <c r="H70" s="46"/>
      <c r="I70" s="126"/>
      <c r="J70" s="46"/>
      <c r="K70" s="46"/>
      <c r="L70" s="35"/>
    </row>
    <row r="71" spans="2:12" s="1" customFormat="1" ht="25" customHeight="1">
      <c r="B71" s="31"/>
      <c r="C71" s="20" t="s">
        <v>113</v>
      </c>
      <c r="D71" s="32"/>
      <c r="E71" s="32"/>
      <c r="F71" s="32"/>
      <c r="G71" s="32"/>
      <c r="H71" s="32"/>
      <c r="I71" s="101"/>
      <c r="J71" s="32"/>
      <c r="K71" s="32"/>
      <c r="L71" s="35"/>
    </row>
    <row r="72" spans="2:12" s="1" customFormat="1" ht="7" customHeight="1">
      <c r="B72" s="31"/>
      <c r="C72" s="32"/>
      <c r="D72" s="32"/>
      <c r="E72" s="32"/>
      <c r="F72" s="32"/>
      <c r="G72" s="32"/>
      <c r="H72" s="32"/>
      <c r="I72" s="101"/>
      <c r="J72" s="32"/>
      <c r="K72" s="32"/>
      <c r="L72" s="35"/>
    </row>
    <row r="73" spans="2:12" s="1" customFormat="1" ht="12" customHeight="1">
      <c r="B73" s="31"/>
      <c r="C73" s="26" t="s">
        <v>16</v>
      </c>
      <c r="D73" s="32"/>
      <c r="E73" s="32"/>
      <c r="F73" s="32"/>
      <c r="G73" s="32"/>
      <c r="H73" s="32"/>
      <c r="I73" s="101"/>
      <c r="J73" s="32"/>
      <c r="K73" s="32"/>
      <c r="L73" s="35"/>
    </row>
    <row r="74" spans="2:12" s="1" customFormat="1" ht="16.5" customHeight="1">
      <c r="B74" s="31"/>
      <c r="C74" s="32"/>
      <c r="D74" s="32"/>
      <c r="E74" s="269" t="str">
        <f>E7</f>
        <v>Oprava místní komunikace v obci Svatojánský Újezd - etapa I.</v>
      </c>
      <c r="F74" s="270"/>
      <c r="G74" s="270"/>
      <c r="H74" s="270"/>
      <c r="I74" s="101"/>
      <c r="J74" s="32"/>
      <c r="K74" s="32"/>
      <c r="L74" s="35"/>
    </row>
    <row r="75" spans="2:12" s="1" customFormat="1" ht="12" customHeight="1">
      <c r="B75" s="31"/>
      <c r="C75" s="26" t="s">
        <v>100</v>
      </c>
      <c r="D75" s="32"/>
      <c r="E75" s="32"/>
      <c r="F75" s="32"/>
      <c r="G75" s="32"/>
      <c r="H75" s="32"/>
      <c r="I75" s="101"/>
      <c r="J75" s="32"/>
      <c r="K75" s="32"/>
      <c r="L75" s="35"/>
    </row>
    <row r="76" spans="2:12" s="1" customFormat="1" ht="16.5" customHeight="1">
      <c r="B76" s="31"/>
      <c r="C76" s="32"/>
      <c r="D76" s="32"/>
      <c r="E76" s="241" t="str">
        <f>E9</f>
        <v>01 - Oprava místní komunikace v obci Svatojánský Újezd - etapa I.</v>
      </c>
      <c r="F76" s="240"/>
      <c r="G76" s="240"/>
      <c r="H76" s="240"/>
      <c r="I76" s="101"/>
      <c r="J76" s="32"/>
      <c r="K76" s="32"/>
      <c r="L76" s="35"/>
    </row>
    <row r="77" spans="2:12" s="1" customFormat="1" ht="7" customHeight="1">
      <c r="B77" s="31"/>
      <c r="C77" s="32"/>
      <c r="D77" s="32"/>
      <c r="E77" s="32"/>
      <c r="F77" s="32"/>
      <c r="G77" s="32"/>
      <c r="H77" s="32"/>
      <c r="I77" s="101"/>
      <c r="J77" s="32"/>
      <c r="K77" s="32"/>
      <c r="L77" s="35"/>
    </row>
    <row r="78" spans="2:12" s="1" customFormat="1" ht="12" customHeight="1">
      <c r="B78" s="31"/>
      <c r="C78" s="26" t="s">
        <v>23</v>
      </c>
      <c r="D78" s="32"/>
      <c r="E78" s="32"/>
      <c r="F78" s="24" t="str">
        <f>F12</f>
        <v xml:space="preserve">k.ú. Svatojánský Újezd </v>
      </c>
      <c r="G78" s="32"/>
      <c r="H78" s="32"/>
      <c r="I78" s="102" t="s">
        <v>25</v>
      </c>
      <c r="J78" s="52" t="str">
        <f>IF(J12="","",J12)</f>
        <v>21. 11. 2018</v>
      </c>
      <c r="K78" s="32"/>
      <c r="L78" s="35"/>
    </row>
    <row r="79" spans="2:12" s="1" customFormat="1" ht="7" customHeight="1">
      <c r="B79" s="31"/>
      <c r="C79" s="32"/>
      <c r="D79" s="32"/>
      <c r="E79" s="32"/>
      <c r="F79" s="32"/>
      <c r="G79" s="32"/>
      <c r="H79" s="32"/>
      <c r="I79" s="101"/>
      <c r="J79" s="32"/>
      <c r="K79" s="32"/>
      <c r="L79" s="35"/>
    </row>
    <row r="80" spans="2:12" s="1" customFormat="1" ht="38.5" customHeight="1">
      <c r="B80" s="31"/>
      <c r="C80" s="26" t="s">
        <v>29</v>
      </c>
      <c r="D80" s="32"/>
      <c r="E80" s="32"/>
      <c r="F80" s="24" t="str">
        <f>E15</f>
        <v>Obec Svatojáský Újezd 54, 507 81 Lázně Bělohrad</v>
      </c>
      <c r="G80" s="32"/>
      <c r="H80" s="32"/>
      <c r="I80" s="102" t="s">
        <v>35</v>
      </c>
      <c r="J80" s="29" t="str">
        <f>E21</f>
        <v xml:space="preserve">Projecticon s.r.o., A.Kopeckého 151,Nový Hrádek </v>
      </c>
      <c r="K80" s="32"/>
      <c r="L80" s="35"/>
    </row>
    <row r="81" spans="2:65" s="1" customFormat="1" ht="13.65" customHeight="1">
      <c r="B81" s="31"/>
      <c r="C81" s="26" t="s">
        <v>33</v>
      </c>
      <c r="D81" s="32"/>
      <c r="E81" s="32"/>
      <c r="F81" s="24" t="str">
        <f>IF(E18="","",E18)</f>
        <v>Vyplň údaj</v>
      </c>
      <c r="G81" s="32"/>
      <c r="H81" s="32"/>
      <c r="I81" s="102" t="s">
        <v>38</v>
      </c>
      <c r="J81" s="29" t="str">
        <f>E24</f>
        <v xml:space="preserve"> </v>
      </c>
      <c r="K81" s="32"/>
      <c r="L81" s="35"/>
    </row>
    <row r="82" spans="2:65" s="1" customFormat="1" ht="10.25" customHeight="1">
      <c r="B82" s="31"/>
      <c r="C82" s="32"/>
      <c r="D82" s="32"/>
      <c r="E82" s="32"/>
      <c r="F82" s="32"/>
      <c r="G82" s="32"/>
      <c r="H82" s="32"/>
      <c r="I82" s="101"/>
      <c r="J82" s="32"/>
      <c r="K82" s="32"/>
      <c r="L82" s="35"/>
    </row>
    <row r="83" spans="2:65" s="9" customFormat="1" ht="29.25" customHeight="1">
      <c r="B83" s="146"/>
      <c r="C83" s="147" t="s">
        <v>114</v>
      </c>
      <c r="D83" s="148" t="s">
        <v>60</v>
      </c>
      <c r="E83" s="148" t="s">
        <v>56</v>
      </c>
      <c r="F83" s="148" t="s">
        <v>57</v>
      </c>
      <c r="G83" s="148" t="s">
        <v>115</v>
      </c>
      <c r="H83" s="148" t="s">
        <v>116</v>
      </c>
      <c r="I83" s="149" t="s">
        <v>117</v>
      </c>
      <c r="J83" s="148" t="s">
        <v>105</v>
      </c>
      <c r="K83" s="150" t="s">
        <v>118</v>
      </c>
      <c r="L83" s="151"/>
      <c r="M83" s="61" t="s">
        <v>1</v>
      </c>
      <c r="N83" s="62" t="s">
        <v>45</v>
      </c>
      <c r="O83" s="62" t="s">
        <v>119</v>
      </c>
      <c r="P83" s="62" t="s">
        <v>120</v>
      </c>
      <c r="Q83" s="62" t="s">
        <v>121</v>
      </c>
      <c r="R83" s="62" t="s">
        <v>122</v>
      </c>
      <c r="S83" s="62" t="s">
        <v>123</v>
      </c>
      <c r="T83" s="63" t="s">
        <v>124</v>
      </c>
    </row>
    <row r="84" spans="2:65" s="1" customFormat="1" ht="22.75" customHeight="1">
      <c r="B84" s="31"/>
      <c r="C84" s="68" t="s">
        <v>125</v>
      </c>
      <c r="D84" s="32"/>
      <c r="E84" s="32"/>
      <c r="F84" s="32"/>
      <c r="G84" s="32"/>
      <c r="H84" s="32"/>
      <c r="I84" s="101"/>
      <c r="J84" s="152">
        <f>BK84</f>
        <v>0</v>
      </c>
      <c r="K84" s="32"/>
      <c r="L84" s="35"/>
      <c r="M84" s="64"/>
      <c r="N84" s="65"/>
      <c r="O84" s="65"/>
      <c r="P84" s="153">
        <f>P85</f>
        <v>0</v>
      </c>
      <c r="Q84" s="65"/>
      <c r="R84" s="153">
        <f>R85</f>
        <v>26.809153999999999</v>
      </c>
      <c r="S84" s="65"/>
      <c r="T84" s="154">
        <f>T85</f>
        <v>867.18240000000014</v>
      </c>
      <c r="AT84" s="14" t="s">
        <v>74</v>
      </c>
      <c r="AU84" s="14" t="s">
        <v>107</v>
      </c>
      <c r="BK84" s="155">
        <f>BK85</f>
        <v>0</v>
      </c>
    </row>
    <row r="85" spans="2:65" s="10" customFormat="1" ht="25.9" customHeight="1">
      <c r="B85" s="156"/>
      <c r="C85" s="157"/>
      <c r="D85" s="158" t="s">
        <v>74</v>
      </c>
      <c r="E85" s="159" t="s">
        <v>126</v>
      </c>
      <c r="F85" s="159" t="s">
        <v>127</v>
      </c>
      <c r="G85" s="157"/>
      <c r="H85" s="157"/>
      <c r="I85" s="160"/>
      <c r="J85" s="161">
        <f>BK85</f>
        <v>0</v>
      </c>
      <c r="K85" s="157"/>
      <c r="L85" s="162"/>
      <c r="M85" s="163"/>
      <c r="N85" s="164"/>
      <c r="O85" s="164"/>
      <c r="P85" s="165">
        <f>P86+P95+P112+P140</f>
        <v>0</v>
      </c>
      <c r="Q85" s="164"/>
      <c r="R85" s="165">
        <f>R86+R95+R112+R140</f>
        <v>26.809153999999999</v>
      </c>
      <c r="S85" s="164"/>
      <c r="T85" s="166">
        <f>T86+T95+T112+T140</f>
        <v>867.18240000000014</v>
      </c>
      <c r="AR85" s="167" t="s">
        <v>22</v>
      </c>
      <c r="AT85" s="168" t="s">
        <v>74</v>
      </c>
      <c r="AU85" s="168" t="s">
        <v>75</v>
      </c>
      <c r="AY85" s="167" t="s">
        <v>128</v>
      </c>
      <c r="BK85" s="169">
        <f>BK86+BK95+BK112+BK140</f>
        <v>0</v>
      </c>
    </row>
    <row r="86" spans="2:65" s="10" customFormat="1" ht="22.75" customHeight="1">
      <c r="B86" s="156"/>
      <c r="C86" s="157"/>
      <c r="D86" s="158" t="s">
        <v>74</v>
      </c>
      <c r="E86" s="170" t="s">
        <v>22</v>
      </c>
      <c r="F86" s="170" t="s">
        <v>129</v>
      </c>
      <c r="G86" s="157"/>
      <c r="H86" s="157"/>
      <c r="I86" s="160"/>
      <c r="J86" s="171">
        <f>BK86</f>
        <v>0</v>
      </c>
      <c r="K86" s="157"/>
      <c r="L86" s="162"/>
      <c r="M86" s="163"/>
      <c r="N86" s="164"/>
      <c r="O86" s="164"/>
      <c r="P86" s="165">
        <f>SUM(P87:P94)</f>
        <v>0</v>
      </c>
      <c r="Q86" s="164"/>
      <c r="R86" s="165">
        <f>SUM(R87:R94)</f>
        <v>2.1168000000000003E-2</v>
      </c>
      <c r="S86" s="164"/>
      <c r="T86" s="166">
        <f>SUM(T87:T94)</f>
        <v>867.18240000000014</v>
      </c>
      <c r="AR86" s="167" t="s">
        <v>22</v>
      </c>
      <c r="AT86" s="168" t="s">
        <v>74</v>
      </c>
      <c r="AU86" s="168" t="s">
        <v>22</v>
      </c>
      <c r="AY86" s="167" t="s">
        <v>128</v>
      </c>
      <c r="BK86" s="169">
        <f>SUM(BK87:BK94)</f>
        <v>0</v>
      </c>
    </row>
    <row r="87" spans="2:65" s="1" customFormat="1" ht="16.5" customHeight="1">
      <c r="B87" s="31"/>
      <c r="C87" s="172" t="s">
        <v>22</v>
      </c>
      <c r="D87" s="172" t="s">
        <v>130</v>
      </c>
      <c r="E87" s="173" t="s">
        <v>131</v>
      </c>
      <c r="F87" s="174" t="s">
        <v>132</v>
      </c>
      <c r="G87" s="175" t="s">
        <v>133</v>
      </c>
      <c r="H87" s="176">
        <v>1176</v>
      </c>
      <c r="I87" s="177"/>
      <c r="J87" s="178">
        <f>ROUND(I87*H87,2)</f>
        <v>0</v>
      </c>
      <c r="K87" s="174" t="s">
        <v>134</v>
      </c>
      <c r="L87" s="35"/>
      <c r="M87" s="179" t="s">
        <v>1</v>
      </c>
      <c r="N87" s="180" t="s">
        <v>46</v>
      </c>
      <c r="O87" s="57"/>
      <c r="P87" s="181">
        <f>O87*H87</f>
        <v>0</v>
      </c>
      <c r="Q87" s="181">
        <v>0</v>
      </c>
      <c r="R87" s="181">
        <f>Q87*H87</f>
        <v>0</v>
      </c>
      <c r="S87" s="181">
        <v>0.4</v>
      </c>
      <c r="T87" s="182">
        <f>S87*H87</f>
        <v>470.40000000000003</v>
      </c>
      <c r="AR87" s="14" t="s">
        <v>135</v>
      </c>
      <c r="AT87" s="14" t="s">
        <v>130</v>
      </c>
      <c r="AU87" s="14" t="s">
        <v>83</v>
      </c>
      <c r="AY87" s="14" t="s">
        <v>128</v>
      </c>
      <c r="BE87" s="183">
        <f>IF(N87="základní",J87,0)</f>
        <v>0</v>
      </c>
      <c r="BF87" s="183">
        <f>IF(N87="snížená",J87,0)</f>
        <v>0</v>
      </c>
      <c r="BG87" s="183">
        <f>IF(N87="zákl. přenesená",J87,0)</f>
        <v>0</v>
      </c>
      <c r="BH87" s="183">
        <f>IF(N87="sníž. přenesená",J87,0)</f>
        <v>0</v>
      </c>
      <c r="BI87" s="183">
        <f>IF(N87="nulová",J87,0)</f>
        <v>0</v>
      </c>
      <c r="BJ87" s="14" t="s">
        <v>22</v>
      </c>
      <c r="BK87" s="183">
        <f>ROUND(I87*H87,2)</f>
        <v>0</v>
      </c>
      <c r="BL87" s="14" t="s">
        <v>135</v>
      </c>
      <c r="BM87" s="14" t="s">
        <v>136</v>
      </c>
    </row>
    <row r="88" spans="2:65" s="1" customFormat="1" ht="16.5" customHeight="1">
      <c r="B88" s="31"/>
      <c r="C88" s="172" t="s">
        <v>83</v>
      </c>
      <c r="D88" s="172" t="s">
        <v>130</v>
      </c>
      <c r="E88" s="173" t="s">
        <v>137</v>
      </c>
      <c r="F88" s="174" t="s">
        <v>138</v>
      </c>
      <c r="G88" s="175" t="s">
        <v>139</v>
      </c>
      <c r="H88" s="176">
        <v>270.48</v>
      </c>
      <c r="I88" s="177"/>
      <c r="J88" s="178">
        <f>ROUND(I88*H88,2)</f>
        <v>0</v>
      </c>
      <c r="K88" s="174" t="s">
        <v>134</v>
      </c>
      <c r="L88" s="35"/>
      <c r="M88" s="179" t="s">
        <v>1</v>
      </c>
      <c r="N88" s="180" t="s">
        <v>46</v>
      </c>
      <c r="O88" s="57"/>
      <c r="P88" s="181">
        <f>O88*H88</f>
        <v>0</v>
      </c>
      <c r="Q88" s="181">
        <v>0</v>
      </c>
      <c r="R88" s="181">
        <f>Q88*H88</f>
        <v>0</v>
      </c>
      <c r="S88" s="181">
        <v>1.3</v>
      </c>
      <c r="T88" s="182">
        <f>S88*H88</f>
        <v>351.62400000000002</v>
      </c>
      <c r="AR88" s="14" t="s">
        <v>135</v>
      </c>
      <c r="AT88" s="14" t="s">
        <v>130</v>
      </c>
      <c r="AU88" s="14" t="s">
        <v>83</v>
      </c>
      <c r="AY88" s="14" t="s">
        <v>128</v>
      </c>
      <c r="BE88" s="183">
        <f>IF(N88="základní",J88,0)</f>
        <v>0</v>
      </c>
      <c r="BF88" s="183">
        <f>IF(N88="snížená",J88,0)</f>
        <v>0</v>
      </c>
      <c r="BG88" s="183">
        <f>IF(N88="zákl. přenesená",J88,0)</f>
        <v>0</v>
      </c>
      <c r="BH88" s="183">
        <f>IF(N88="sníž. přenesená",J88,0)</f>
        <v>0</v>
      </c>
      <c r="BI88" s="183">
        <f>IF(N88="nulová",J88,0)</f>
        <v>0</v>
      </c>
      <c r="BJ88" s="14" t="s">
        <v>22</v>
      </c>
      <c r="BK88" s="183">
        <f>ROUND(I88*H88,2)</f>
        <v>0</v>
      </c>
      <c r="BL88" s="14" t="s">
        <v>135</v>
      </c>
      <c r="BM88" s="14" t="s">
        <v>140</v>
      </c>
    </row>
    <row r="89" spans="2:65" s="1" customFormat="1" ht="16.5" customHeight="1">
      <c r="B89" s="31"/>
      <c r="C89" s="172" t="s">
        <v>141</v>
      </c>
      <c r="D89" s="172" t="s">
        <v>130</v>
      </c>
      <c r="E89" s="173" t="s">
        <v>142</v>
      </c>
      <c r="F89" s="174" t="s">
        <v>143</v>
      </c>
      <c r="G89" s="175" t="s">
        <v>133</v>
      </c>
      <c r="H89" s="176">
        <v>176.4</v>
      </c>
      <c r="I89" s="177"/>
      <c r="J89" s="178">
        <f>ROUND(I89*H89,2)</f>
        <v>0</v>
      </c>
      <c r="K89" s="174" t="s">
        <v>134</v>
      </c>
      <c r="L89" s="35"/>
      <c r="M89" s="179" t="s">
        <v>1</v>
      </c>
      <c r="N89" s="180" t="s">
        <v>46</v>
      </c>
      <c r="O89" s="57"/>
      <c r="P89" s="181">
        <f>O89*H89</f>
        <v>0</v>
      </c>
      <c r="Q89" s="181">
        <v>1.2E-4</v>
      </c>
      <c r="R89" s="181">
        <f>Q89*H89</f>
        <v>2.1168000000000003E-2</v>
      </c>
      <c r="S89" s="181">
        <v>0.25600000000000001</v>
      </c>
      <c r="T89" s="182">
        <f>S89*H89</f>
        <v>45.1584</v>
      </c>
      <c r="AR89" s="14" t="s">
        <v>135</v>
      </c>
      <c r="AT89" s="14" t="s">
        <v>130</v>
      </c>
      <c r="AU89" s="14" t="s">
        <v>83</v>
      </c>
      <c r="AY89" s="14" t="s">
        <v>128</v>
      </c>
      <c r="BE89" s="183">
        <f>IF(N89="základní",J89,0)</f>
        <v>0</v>
      </c>
      <c r="BF89" s="183">
        <f>IF(N89="snížená",J89,0)</f>
        <v>0</v>
      </c>
      <c r="BG89" s="183">
        <f>IF(N89="zákl. přenesená",J89,0)</f>
        <v>0</v>
      </c>
      <c r="BH89" s="183">
        <f>IF(N89="sníž. přenesená",J89,0)</f>
        <v>0</v>
      </c>
      <c r="BI89" s="183">
        <f>IF(N89="nulová",J89,0)</f>
        <v>0</v>
      </c>
      <c r="BJ89" s="14" t="s">
        <v>22</v>
      </c>
      <c r="BK89" s="183">
        <f>ROUND(I89*H89,2)</f>
        <v>0</v>
      </c>
      <c r="BL89" s="14" t="s">
        <v>135</v>
      </c>
      <c r="BM89" s="14" t="s">
        <v>144</v>
      </c>
    </row>
    <row r="90" spans="2:65" s="1" customFormat="1" ht="16.5" customHeight="1">
      <c r="B90" s="31"/>
      <c r="C90" s="172" t="s">
        <v>135</v>
      </c>
      <c r="D90" s="172" t="s">
        <v>130</v>
      </c>
      <c r="E90" s="173" t="s">
        <v>145</v>
      </c>
      <c r="F90" s="174" t="s">
        <v>146</v>
      </c>
      <c r="G90" s="175" t="s">
        <v>139</v>
      </c>
      <c r="H90" s="176">
        <v>270.48</v>
      </c>
      <c r="I90" s="177"/>
      <c r="J90" s="178">
        <f>ROUND(I90*H90,2)</f>
        <v>0</v>
      </c>
      <c r="K90" s="174" t="s">
        <v>134</v>
      </c>
      <c r="L90" s="35"/>
      <c r="M90" s="179" t="s">
        <v>1</v>
      </c>
      <c r="N90" s="180" t="s">
        <v>46</v>
      </c>
      <c r="O90" s="57"/>
      <c r="P90" s="181">
        <f>O90*H90</f>
        <v>0</v>
      </c>
      <c r="Q90" s="181">
        <v>0</v>
      </c>
      <c r="R90" s="181">
        <f>Q90*H90</f>
        <v>0</v>
      </c>
      <c r="S90" s="181">
        <v>0</v>
      </c>
      <c r="T90" s="182">
        <f>S90*H90</f>
        <v>0</v>
      </c>
      <c r="AR90" s="14" t="s">
        <v>135</v>
      </c>
      <c r="AT90" s="14" t="s">
        <v>130</v>
      </c>
      <c r="AU90" s="14" t="s">
        <v>83</v>
      </c>
      <c r="AY90" s="14" t="s">
        <v>128</v>
      </c>
      <c r="BE90" s="183">
        <f>IF(N90="základní",J90,0)</f>
        <v>0</v>
      </c>
      <c r="BF90" s="183">
        <f>IF(N90="snížená",J90,0)</f>
        <v>0</v>
      </c>
      <c r="BG90" s="183">
        <f>IF(N90="zákl. přenesená",J90,0)</f>
        <v>0</v>
      </c>
      <c r="BH90" s="183">
        <f>IF(N90="sníž. přenesená",J90,0)</f>
        <v>0</v>
      </c>
      <c r="BI90" s="183">
        <f>IF(N90="nulová",J90,0)</f>
        <v>0</v>
      </c>
      <c r="BJ90" s="14" t="s">
        <v>22</v>
      </c>
      <c r="BK90" s="183">
        <f>ROUND(I90*H90,2)</f>
        <v>0</v>
      </c>
      <c r="BL90" s="14" t="s">
        <v>135</v>
      </c>
      <c r="BM90" s="14" t="s">
        <v>147</v>
      </c>
    </row>
    <row r="91" spans="2:65" s="11" customFormat="1" ht="10">
      <c r="B91" s="184"/>
      <c r="C91" s="185"/>
      <c r="D91" s="186" t="s">
        <v>148</v>
      </c>
      <c r="E91" s="187" t="s">
        <v>90</v>
      </c>
      <c r="F91" s="188" t="s">
        <v>92</v>
      </c>
      <c r="G91" s="185"/>
      <c r="H91" s="189">
        <v>270.48</v>
      </c>
      <c r="I91" s="190"/>
      <c r="J91" s="185"/>
      <c r="K91" s="185"/>
      <c r="L91" s="191"/>
      <c r="M91" s="192"/>
      <c r="N91" s="193"/>
      <c r="O91" s="193"/>
      <c r="P91" s="193"/>
      <c r="Q91" s="193"/>
      <c r="R91" s="193"/>
      <c r="S91" s="193"/>
      <c r="T91" s="194"/>
      <c r="AT91" s="195" t="s">
        <v>148</v>
      </c>
      <c r="AU91" s="195" t="s">
        <v>83</v>
      </c>
      <c r="AV91" s="11" t="s">
        <v>83</v>
      </c>
      <c r="AW91" s="11" t="s">
        <v>37</v>
      </c>
      <c r="AX91" s="11" t="s">
        <v>22</v>
      </c>
      <c r="AY91" s="195" t="s">
        <v>128</v>
      </c>
    </row>
    <row r="92" spans="2:65" s="1" customFormat="1" ht="16.5" customHeight="1">
      <c r="B92" s="31"/>
      <c r="C92" s="172" t="s">
        <v>149</v>
      </c>
      <c r="D92" s="172" t="s">
        <v>130</v>
      </c>
      <c r="E92" s="173" t="s">
        <v>150</v>
      </c>
      <c r="F92" s="174" t="s">
        <v>151</v>
      </c>
      <c r="G92" s="175" t="s">
        <v>133</v>
      </c>
      <c r="H92" s="176">
        <v>384</v>
      </c>
      <c r="I92" s="177"/>
      <c r="J92" s="178">
        <f>ROUND(I92*H92,2)</f>
        <v>0</v>
      </c>
      <c r="K92" s="174" t="s">
        <v>134</v>
      </c>
      <c r="L92" s="35"/>
      <c r="M92" s="179" t="s">
        <v>1</v>
      </c>
      <c r="N92" s="180" t="s">
        <v>46</v>
      </c>
      <c r="O92" s="57"/>
      <c r="P92" s="181">
        <f>O92*H92</f>
        <v>0</v>
      </c>
      <c r="Q92" s="181">
        <v>0</v>
      </c>
      <c r="R92" s="181">
        <f>Q92*H92</f>
        <v>0</v>
      </c>
      <c r="S92" s="181">
        <v>0</v>
      </c>
      <c r="T92" s="182">
        <f>S92*H92</f>
        <v>0</v>
      </c>
      <c r="AR92" s="14" t="s">
        <v>135</v>
      </c>
      <c r="AT92" s="14" t="s">
        <v>130</v>
      </c>
      <c r="AU92" s="14" t="s">
        <v>83</v>
      </c>
      <c r="AY92" s="14" t="s">
        <v>128</v>
      </c>
      <c r="BE92" s="183">
        <f>IF(N92="základní",J92,0)</f>
        <v>0</v>
      </c>
      <c r="BF92" s="183">
        <f>IF(N92="snížená",J92,0)</f>
        <v>0</v>
      </c>
      <c r="BG92" s="183">
        <f>IF(N92="zákl. přenesená",J92,0)</f>
        <v>0</v>
      </c>
      <c r="BH92" s="183">
        <f>IF(N92="sníž. přenesená",J92,0)</f>
        <v>0</v>
      </c>
      <c r="BI92" s="183">
        <f>IF(N92="nulová",J92,0)</f>
        <v>0</v>
      </c>
      <c r="BJ92" s="14" t="s">
        <v>22</v>
      </c>
      <c r="BK92" s="183">
        <f>ROUND(I92*H92,2)</f>
        <v>0</v>
      </c>
      <c r="BL92" s="14" t="s">
        <v>135</v>
      </c>
      <c r="BM92" s="14" t="s">
        <v>152</v>
      </c>
    </row>
    <row r="93" spans="2:65" s="1" customFormat="1" ht="16.5" customHeight="1">
      <c r="B93" s="31"/>
      <c r="C93" s="196" t="s">
        <v>153</v>
      </c>
      <c r="D93" s="196" t="s">
        <v>154</v>
      </c>
      <c r="E93" s="197" t="s">
        <v>155</v>
      </c>
      <c r="F93" s="198" t="s">
        <v>156</v>
      </c>
      <c r="G93" s="199" t="s">
        <v>139</v>
      </c>
      <c r="H93" s="200">
        <v>38.4</v>
      </c>
      <c r="I93" s="201"/>
      <c r="J93" s="202">
        <f>ROUND(I93*H93,2)</f>
        <v>0</v>
      </c>
      <c r="K93" s="198" t="s">
        <v>134</v>
      </c>
      <c r="L93" s="203"/>
      <c r="M93" s="204" t="s">
        <v>1</v>
      </c>
      <c r="N93" s="205" t="s">
        <v>46</v>
      </c>
      <c r="O93" s="57"/>
      <c r="P93" s="181">
        <f>O93*H93</f>
        <v>0</v>
      </c>
      <c r="Q93" s="181">
        <v>0</v>
      </c>
      <c r="R93" s="181">
        <f>Q93*H93</f>
        <v>0</v>
      </c>
      <c r="S93" s="181">
        <v>0</v>
      </c>
      <c r="T93" s="182">
        <f>S93*H93</f>
        <v>0</v>
      </c>
      <c r="AR93" s="14" t="s">
        <v>157</v>
      </c>
      <c r="AT93" s="14" t="s">
        <v>154</v>
      </c>
      <c r="AU93" s="14" t="s">
        <v>83</v>
      </c>
      <c r="AY93" s="14" t="s">
        <v>128</v>
      </c>
      <c r="BE93" s="183">
        <f>IF(N93="základní",J93,0)</f>
        <v>0</v>
      </c>
      <c r="BF93" s="183">
        <f>IF(N93="snížená",J93,0)</f>
        <v>0</v>
      </c>
      <c r="BG93" s="183">
        <f>IF(N93="zákl. přenesená",J93,0)</f>
        <v>0</v>
      </c>
      <c r="BH93" s="183">
        <f>IF(N93="sníž. přenesená",J93,0)</f>
        <v>0</v>
      </c>
      <c r="BI93" s="183">
        <f>IF(N93="nulová",J93,0)</f>
        <v>0</v>
      </c>
      <c r="BJ93" s="14" t="s">
        <v>22</v>
      </c>
      <c r="BK93" s="183">
        <f>ROUND(I93*H93,2)</f>
        <v>0</v>
      </c>
      <c r="BL93" s="14" t="s">
        <v>135</v>
      </c>
      <c r="BM93" s="14" t="s">
        <v>158</v>
      </c>
    </row>
    <row r="94" spans="2:65" s="1" customFormat="1" ht="16.5" customHeight="1">
      <c r="B94" s="31"/>
      <c r="C94" s="172" t="s">
        <v>159</v>
      </c>
      <c r="D94" s="172" t="s">
        <v>130</v>
      </c>
      <c r="E94" s="173" t="s">
        <v>160</v>
      </c>
      <c r="F94" s="174" t="s">
        <v>161</v>
      </c>
      <c r="G94" s="175" t="s">
        <v>133</v>
      </c>
      <c r="H94" s="176">
        <v>1544</v>
      </c>
      <c r="I94" s="177"/>
      <c r="J94" s="178">
        <f>ROUND(I94*H94,2)</f>
        <v>0</v>
      </c>
      <c r="K94" s="174" t="s">
        <v>134</v>
      </c>
      <c r="L94" s="35"/>
      <c r="M94" s="179" t="s">
        <v>1</v>
      </c>
      <c r="N94" s="180" t="s">
        <v>46</v>
      </c>
      <c r="O94" s="57"/>
      <c r="P94" s="181">
        <f>O94*H94</f>
        <v>0</v>
      </c>
      <c r="Q94" s="181">
        <v>0</v>
      </c>
      <c r="R94" s="181">
        <f>Q94*H94</f>
        <v>0</v>
      </c>
      <c r="S94" s="181">
        <v>0</v>
      </c>
      <c r="T94" s="182">
        <f>S94*H94</f>
        <v>0</v>
      </c>
      <c r="AR94" s="14" t="s">
        <v>135</v>
      </c>
      <c r="AT94" s="14" t="s">
        <v>130</v>
      </c>
      <c r="AU94" s="14" t="s">
        <v>83</v>
      </c>
      <c r="AY94" s="14" t="s">
        <v>128</v>
      </c>
      <c r="BE94" s="183">
        <f>IF(N94="základní",J94,0)</f>
        <v>0</v>
      </c>
      <c r="BF94" s="183">
        <f>IF(N94="snížená",J94,0)</f>
        <v>0</v>
      </c>
      <c r="BG94" s="183">
        <f>IF(N94="zákl. přenesená",J94,0)</f>
        <v>0</v>
      </c>
      <c r="BH94" s="183">
        <f>IF(N94="sníž. přenesená",J94,0)</f>
        <v>0</v>
      </c>
      <c r="BI94" s="183">
        <f>IF(N94="nulová",J94,0)</f>
        <v>0</v>
      </c>
      <c r="BJ94" s="14" t="s">
        <v>22</v>
      </c>
      <c r="BK94" s="183">
        <f>ROUND(I94*H94,2)</f>
        <v>0</v>
      </c>
      <c r="BL94" s="14" t="s">
        <v>135</v>
      </c>
      <c r="BM94" s="14" t="s">
        <v>162</v>
      </c>
    </row>
    <row r="95" spans="2:65" s="10" customFormat="1" ht="22.75" customHeight="1">
      <c r="B95" s="156"/>
      <c r="C95" s="157"/>
      <c r="D95" s="158" t="s">
        <v>74</v>
      </c>
      <c r="E95" s="170" t="s">
        <v>149</v>
      </c>
      <c r="F95" s="170" t="s">
        <v>163</v>
      </c>
      <c r="G95" s="157"/>
      <c r="H95" s="157"/>
      <c r="I95" s="160"/>
      <c r="J95" s="171">
        <f>BK95</f>
        <v>0</v>
      </c>
      <c r="K95" s="157"/>
      <c r="L95" s="162"/>
      <c r="M95" s="163"/>
      <c r="N95" s="164"/>
      <c r="O95" s="164"/>
      <c r="P95" s="165">
        <f>SUM(P96:P111)</f>
        <v>0</v>
      </c>
      <c r="Q95" s="164"/>
      <c r="R95" s="165">
        <f>SUM(R96:R111)</f>
        <v>8.9532659999999993</v>
      </c>
      <c r="S95" s="164"/>
      <c r="T95" s="166">
        <f>SUM(T96:T111)</f>
        <v>0</v>
      </c>
      <c r="AR95" s="167" t="s">
        <v>22</v>
      </c>
      <c r="AT95" s="168" t="s">
        <v>74</v>
      </c>
      <c r="AU95" s="168" t="s">
        <v>22</v>
      </c>
      <c r="AY95" s="167" t="s">
        <v>128</v>
      </c>
      <c r="BK95" s="169">
        <f>SUM(BK96:BK111)</f>
        <v>0</v>
      </c>
    </row>
    <row r="96" spans="2:65" s="1" customFormat="1" ht="16.5" customHeight="1">
      <c r="B96" s="31"/>
      <c r="C96" s="172" t="s">
        <v>157</v>
      </c>
      <c r="D96" s="172" t="s">
        <v>130</v>
      </c>
      <c r="E96" s="173" t="s">
        <v>164</v>
      </c>
      <c r="F96" s="174" t="s">
        <v>165</v>
      </c>
      <c r="G96" s="175" t="s">
        <v>133</v>
      </c>
      <c r="H96" s="176">
        <v>1352.4</v>
      </c>
      <c r="I96" s="177"/>
      <c r="J96" s="178">
        <f>ROUND(I96*H96,2)</f>
        <v>0</v>
      </c>
      <c r="K96" s="174" t="s">
        <v>134</v>
      </c>
      <c r="L96" s="35"/>
      <c r="M96" s="179" t="s">
        <v>1</v>
      </c>
      <c r="N96" s="180" t="s">
        <v>46</v>
      </c>
      <c r="O96" s="57"/>
      <c r="P96" s="181">
        <f>O96*H96</f>
        <v>0</v>
      </c>
      <c r="Q96" s="181">
        <v>0</v>
      </c>
      <c r="R96" s="181">
        <f>Q96*H96</f>
        <v>0</v>
      </c>
      <c r="S96" s="181">
        <v>0</v>
      </c>
      <c r="T96" s="182">
        <f>S96*H96</f>
        <v>0</v>
      </c>
      <c r="AR96" s="14" t="s">
        <v>135</v>
      </c>
      <c r="AT96" s="14" t="s">
        <v>130</v>
      </c>
      <c r="AU96" s="14" t="s">
        <v>83</v>
      </c>
      <c r="AY96" s="14" t="s">
        <v>128</v>
      </c>
      <c r="BE96" s="183">
        <f>IF(N96="základní",J96,0)</f>
        <v>0</v>
      </c>
      <c r="BF96" s="183">
        <f>IF(N96="snížená",J96,0)</f>
        <v>0</v>
      </c>
      <c r="BG96" s="183">
        <f>IF(N96="zákl. přenesená",J96,0)</f>
        <v>0</v>
      </c>
      <c r="BH96" s="183">
        <f>IF(N96="sníž. přenesená",J96,0)</f>
        <v>0</v>
      </c>
      <c r="BI96" s="183">
        <f>IF(N96="nulová",J96,0)</f>
        <v>0</v>
      </c>
      <c r="BJ96" s="14" t="s">
        <v>22</v>
      </c>
      <c r="BK96" s="183">
        <f>ROUND(I96*H96,2)</f>
        <v>0</v>
      </c>
      <c r="BL96" s="14" t="s">
        <v>135</v>
      </c>
      <c r="BM96" s="14" t="s">
        <v>166</v>
      </c>
    </row>
    <row r="97" spans="2:65" s="1" customFormat="1" ht="16.5" customHeight="1">
      <c r="B97" s="31"/>
      <c r="C97" s="172" t="s">
        <v>167</v>
      </c>
      <c r="D97" s="172" t="s">
        <v>130</v>
      </c>
      <c r="E97" s="173" t="s">
        <v>168</v>
      </c>
      <c r="F97" s="174" t="s">
        <v>169</v>
      </c>
      <c r="G97" s="175" t="s">
        <v>133</v>
      </c>
      <c r="H97" s="176">
        <v>198</v>
      </c>
      <c r="I97" s="177"/>
      <c r="J97" s="178">
        <f>ROUND(I97*H97,2)</f>
        <v>0</v>
      </c>
      <c r="K97" s="174" t="s">
        <v>134</v>
      </c>
      <c r="L97" s="35"/>
      <c r="M97" s="179" t="s">
        <v>1</v>
      </c>
      <c r="N97" s="180" t="s">
        <v>46</v>
      </c>
      <c r="O97" s="57"/>
      <c r="P97" s="181">
        <f>O97*H97</f>
        <v>0</v>
      </c>
      <c r="Q97" s="181">
        <v>0</v>
      </c>
      <c r="R97" s="181">
        <f>Q97*H97</f>
        <v>0</v>
      </c>
      <c r="S97" s="181">
        <v>0</v>
      </c>
      <c r="T97" s="182">
        <f>S97*H97</f>
        <v>0</v>
      </c>
      <c r="AR97" s="14" t="s">
        <v>135</v>
      </c>
      <c r="AT97" s="14" t="s">
        <v>130</v>
      </c>
      <c r="AU97" s="14" t="s">
        <v>83</v>
      </c>
      <c r="AY97" s="14" t="s">
        <v>128</v>
      </c>
      <c r="BE97" s="183">
        <f>IF(N97="základní",J97,0)</f>
        <v>0</v>
      </c>
      <c r="BF97" s="183">
        <f>IF(N97="snížená",J97,0)</f>
        <v>0</v>
      </c>
      <c r="BG97" s="183">
        <f>IF(N97="zákl. přenesená",J97,0)</f>
        <v>0</v>
      </c>
      <c r="BH97" s="183">
        <f>IF(N97="sníž. přenesená",J97,0)</f>
        <v>0</v>
      </c>
      <c r="BI97" s="183">
        <f>IF(N97="nulová",J97,0)</f>
        <v>0</v>
      </c>
      <c r="BJ97" s="14" t="s">
        <v>22</v>
      </c>
      <c r="BK97" s="183">
        <f>ROUND(I97*H97,2)</f>
        <v>0</v>
      </c>
      <c r="BL97" s="14" t="s">
        <v>135</v>
      </c>
      <c r="BM97" s="14" t="s">
        <v>170</v>
      </c>
    </row>
    <row r="98" spans="2:65" s="1" customFormat="1" ht="16.5" customHeight="1">
      <c r="B98" s="31"/>
      <c r="C98" s="172" t="s">
        <v>27</v>
      </c>
      <c r="D98" s="172" t="s">
        <v>130</v>
      </c>
      <c r="E98" s="173" t="s">
        <v>171</v>
      </c>
      <c r="F98" s="174" t="s">
        <v>172</v>
      </c>
      <c r="G98" s="175" t="s">
        <v>133</v>
      </c>
      <c r="H98" s="176">
        <v>1352.4</v>
      </c>
      <c r="I98" s="177"/>
      <c r="J98" s="178">
        <f>ROUND(I98*H98,2)</f>
        <v>0</v>
      </c>
      <c r="K98" s="174" t="s">
        <v>134</v>
      </c>
      <c r="L98" s="35"/>
      <c r="M98" s="179" t="s">
        <v>1</v>
      </c>
      <c r="N98" s="180" t="s">
        <v>46</v>
      </c>
      <c r="O98" s="57"/>
      <c r="P98" s="181">
        <f>O98*H98</f>
        <v>0</v>
      </c>
      <c r="Q98" s="181">
        <v>0</v>
      </c>
      <c r="R98" s="181">
        <f>Q98*H98</f>
        <v>0</v>
      </c>
      <c r="S98" s="181">
        <v>0</v>
      </c>
      <c r="T98" s="182">
        <f>S98*H98</f>
        <v>0</v>
      </c>
      <c r="AR98" s="14" t="s">
        <v>135</v>
      </c>
      <c r="AT98" s="14" t="s">
        <v>130</v>
      </c>
      <c r="AU98" s="14" t="s">
        <v>83</v>
      </c>
      <c r="AY98" s="14" t="s">
        <v>128</v>
      </c>
      <c r="BE98" s="183">
        <f>IF(N98="základní",J98,0)</f>
        <v>0</v>
      </c>
      <c r="BF98" s="183">
        <f>IF(N98="snížená",J98,0)</f>
        <v>0</v>
      </c>
      <c r="BG98" s="183">
        <f>IF(N98="zákl. přenesená",J98,0)</f>
        <v>0</v>
      </c>
      <c r="BH98" s="183">
        <f>IF(N98="sníž. přenesená",J98,0)</f>
        <v>0</v>
      </c>
      <c r="BI98" s="183">
        <f>IF(N98="nulová",J98,0)</f>
        <v>0</v>
      </c>
      <c r="BJ98" s="14" t="s">
        <v>22</v>
      </c>
      <c r="BK98" s="183">
        <f>ROUND(I98*H98,2)</f>
        <v>0</v>
      </c>
      <c r="BL98" s="14" t="s">
        <v>135</v>
      </c>
      <c r="BM98" s="14" t="s">
        <v>173</v>
      </c>
    </row>
    <row r="99" spans="2:65" s="11" customFormat="1" ht="10">
      <c r="B99" s="184"/>
      <c r="C99" s="185"/>
      <c r="D99" s="186" t="s">
        <v>148</v>
      </c>
      <c r="E99" s="187" t="s">
        <v>1</v>
      </c>
      <c r="F99" s="188" t="s">
        <v>99</v>
      </c>
      <c r="G99" s="185"/>
      <c r="H99" s="189">
        <v>1352.4</v>
      </c>
      <c r="I99" s="190"/>
      <c r="J99" s="185"/>
      <c r="K99" s="185"/>
      <c r="L99" s="191"/>
      <c r="M99" s="192"/>
      <c r="N99" s="193"/>
      <c r="O99" s="193"/>
      <c r="P99" s="193"/>
      <c r="Q99" s="193"/>
      <c r="R99" s="193"/>
      <c r="S99" s="193"/>
      <c r="T99" s="194"/>
      <c r="AT99" s="195" t="s">
        <v>148</v>
      </c>
      <c r="AU99" s="195" t="s">
        <v>83</v>
      </c>
      <c r="AV99" s="11" t="s">
        <v>83</v>
      </c>
      <c r="AW99" s="11" t="s">
        <v>37</v>
      </c>
      <c r="AX99" s="11" t="s">
        <v>75</v>
      </c>
      <c r="AY99" s="195" t="s">
        <v>128</v>
      </c>
    </row>
    <row r="100" spans="2:65" s="12" customFormat="1" ht="10">
      <c r="B100" s="206"/>
      <c r="C100" s="207"/>
      <c r="D100" s="186" t="s">
        <v>148</v>
      </c>
      <c r="E100" s="208" t="s">
        <v>97</v>
      </c>
      <c r="F100" s="209" t="s">
        <v>174</v>
      </c>
      <c r="G100" s="207"/>
      <c r="H100" s="210">
        <v>1352.4</v>
      </c>
      <c r="I100" s="211"/>
      <c r="J100" s="207"/>
      <c r="K100" s="207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148</v>
      </c>
      <c r="AU100" s="216" t="s">
        <v>83</v>
      </c>
      <c r="AV100" s="12" t="s">
        <v>135</v>
      </c>
      <c r="AW100" s="12" t="s">
        <v>37</v>
      </c>
      <c r="AX100" s="12" t="s">
        <v>22</v>
      </c>
      <c r="AY100" s="216" t="s">
        <v>128</v>
      </c>
    </row>
    <row r="101" spans="2:65" s="1" customFormat="1" ht="16.5" customHeight="1">
      <c r="B101" s="31"/>
      <c r="C101" s="172" t="s">
        <v>175</v>
      </c>
      <c r="D101" s="172" t="s">
        <v>130</v>
      </c>
      <c r="E101" s="173" t="s">
        <v>176</v>
      </c>
      <c r="F101" s="174" t="s">
        <v>177</v>
      </c>
      <c r="G101" s="175" t="s">
        <v>133</v>
      </c>
      <c r="H101" s="176">
        <v>1352.4</v>
      </c>
      <c r="I101" s="177"/>
      <c r="J101" s="178">
        <f>ROUND(I101*H101,2)</f>
        <v>0</v>
      </c>
      <c r="K101" s="174" t="s">
        <v>134</v>
      </c>
      <c r="L101" s="35"/>
      <c r="M101" s="179" t="s">
        <v>1</v>
      </c>
      <c r="N101" s="180" t="s">
        <v>46</v>
      </c>
      <c r="O101" s="57"/>
      <c r="P101" s="181">
        <f>O101*H101</f>
        <v>0</v>
      </c>
      <c r="Q101" s="181">
        <v>6.0099999999999997E-3</v>
      </c>
      <c r="R101" s="181">
        <f>Q101*H101</f>
        <v>8.1279240000000001</v>
      </c>
      <c r="S101" s="181">
        <v>0</v>
      </c>
      <c r="T101" s="182">
        <f>S101*H101</f>
        <v>0</v>
      </c>
      <c r="AR101" s="14" t="s">
        <v>135</v>
      </c>
      <c r="AT101" s="14" t="s">
        <v>130</v>
      </c>
      <c r="AU101" s="14" t="s">
        <v>83</v>
      </c>
      <c r="AY101" s="14" t="s">
        <v>128</v>
      </c>
      <c r="BE101" s="183">
        <f>IF(N101="základní",J101,0)</f>
        <v>0</v>
      </c>
      <c r="BF101" s="183">
        <f>IF(N101="snížená",J101,0)</f>
        <v>0</v>
      </c>
      <c r="BG101" s="183">
        <f>IF(N101="zákl. přenesená",J101,0)</f>
        <v>0</v>
      </c>
      <c r="BH101" s="183">
        <f>IF(N101="sníž. přenesená",J101,0)</f>
        <v>0</v>
      </c>
      <c r="BI101" s="183">
        <f>IF(N101="nulová",J101,0)</f>
        <v>0</v>
      </c>
      <c r="BJ101" s="14" t="s">
        <v>22</v>
      </c>
      <c r="BK101" s="183">
        <f>ROUND(I101*H101,2)</f>
        <v>0</v>
      </c>
      <c r="BL101" s="14" t="s">
        <v>135</v>
      </c>
      <c r="BM101" s="14" t="s">
        <v>178</v>
      </c>
    </row>
    <row r="102" spans="2:65" s="11" customFormat="1" ht="10">
      <c r="B102" s="184"/>
      <c r="C102" s="185"/>
      <c r="D102" s="186" t="s">
        <v>148</v>
      </c>
      <c r="E102" s="187" t="s">
        <v>1</v>
      </c>
      <c r="F102" s="188" t="s">
        <v>97</v>
      </c>
      <c r="G102" s="185"/>
      <c r="H102" s="189">
        <v>1352.4</v>
      </c>
      <c r="I102" s="190"/>
      <c r="J102" s="185"/>
      <c r="K102" s="185"/>
      <c r="L102" s="191"/>
      <c r="M102" s="192"/>
      <c r="N102" s="193"/>
      <c r="O102" s="193"/>
      <c r="P102" s="193"/>
      <c r="Q102" s="193"/>
      <c r="R102" s="193"/>
      <c r="S102" s="193"/>
      <c r="T102" s="194"/>
      <c r="AT102" s="195" t="s">
        <v>148</v>
      </c>
      <c r="AU102" s="195" t="s">
        <v>83</v>
      </c>
      <c r="AV102" s="11" t="s">
        <v>83</v>
      </c>
      <c r="AW102" s="11" t="s">
        <v>37</v>
      </c>
      <c r="AX102" s="11" t="s">
        <v>22</v>
      </c>
      <c r="AY102" s="195" t="s">
        <v>128</v>
      </c>
    </row>
    <row r="103" spans="2:65" s="1" customFormat="1" ht="16.5" customHeight="1">
      <c r="B103" s="31"/>
      <c r="C103" s="172" t="s">
        <v>179</v>
      </c>
      <c r="D103" s="172" t="s">
        <v>130</v>
      </c>
      <c r="E103" s="173" t="s">
        <v>180</v>
      </c>
      <c r="F103" s="174" t="s">
        <v>181</v>
      </c>
      <c r="G103" s="175" t="s">
        <v>133</v>
      </c>
      <c r="H103" s="176">
        <v>1352.4</v>
      </c>
      <c r="I103" s="177"/>
      <c r="J103" s="178">
        <f>ROUND(I103*H103,2)</f>
        <v>0</v>
      </c>
      <c r="K103" s="174" t="s">
        <v>134</v>
      </c>
      <c r="L103" s="35"/>
      <c r="M103" s="179" t="s">
        <v>1</v>
      </c>
      <c r="N103" s="180" t="s">
        <v>46</v>
      </c>
      <c r="O103" s="57"/>
      <c r="P103" s="181">
        <f>O103*H103</f>
        <v>0</v>
      </c>
      <c r="Q103" s="181">
        <v>6.0999999999999997E-4</v>
      </c>
      <c r="R103" s="181">
        <f>Q103*H103</f>
        <v>0.82496400000000003</v>
      </c>
      <c r="S103" s="181">
        <v>0</v>
      </c>
      <c r="T103" s="182">
        <f>S103*H103</f>
        <v>0</v>
      </c>
      <c r="AR103" s="14" t="s">
        <v>135</v>
      </c>
      <c r="AT103" s="14" t="s">
        <v>130</v>
      </c>
      <c r="AU103" s="14" t="s">
        <v>83</v>
      </c>
      <c r="AY103" s="14" t="s">
        <v>128</v>
      </c>
      <c r="BE103" s="183">
        <f>IF(N103="základní",J103,0)</f>
        <v>0</v>
      </c>
      <c r="BF103" s="183">
        <f>IF(N103="snížená",J103,0)</f>
        <v>0</v>
      </c>
      <c r="BG103" s="183">
        <f>IF(N103="zákl. přenesená",J103,0)</f>
        <v>0</v>
      </c>
      <c r="BH103" s="183">
        <f>IF(N103="sníž. přenesená",J103,0)</f>
        <v>0</v>
      </c>
      <c r="BI103" s="183">
        <f>IF(N103="nulová",J103,0)</f>
        <v>0</v>
      </c>
      <c r="BJ103" s="14" t="s">
        <v>22</v>
      </c>
      <c r="BK103" s="183">
        <f>ROUND(I103*H103,2)</f>
        <v>0</v>
      </c>
      <c r="BL103" s="14" t="s">
        <v>135</v>
      </c>
      <c r="BM103" s="14" t="s">
        <v>182</v>
      </c>
    </row>
    <row r="104" spans="2:65" s="11" customFormat="1" ht="10">
      <c r="B104" s="184"/>
      <c r="C104" s="185"/>
      <c r="D104" s="186" t="s">
        <v>148</v>
      </c>
      <c r="E104" s="187" t="s">
        <v>1</v>
      </c>
      <c r="F104" s="188" t="s">
        <v>97</v>
      </c>
      <c r="G104" s="185"/>
      <c r="H104" s="189">
        <v>1352.4</v>
      </c>
      <c r="I104" s="190"/>
      <c r="J104" s="185"/>
      <c r="K104" s="185"/>
      <c r="L104" s="191"/>
      <c r="M104" s="192"/>
      <c r="N104" s="193"/>
      <c r="O104" s="193"/>
      <c r="P104" s="193"/>
      <c r="Q104" s="193"/>
      <c r="R104" s="193"/>
      <c r="S104" s="193"/>
      <c r="T104" s="194"/>
      <c r="AT104" s="195" t="s">
        <v>148</v>
      </c>
      <c r="AU104" s="195" t="s">
        <v>83</v>
      </c>
      <c r="AV104" s="11" t="s">
        <v>83</v>
      </c>
      <c r="AW104" s="11" t="s">
        <v>37</v>
      </c>
      <c r="AX104" s="11" t="s">
        <v>22</v>
      </c>
      <c r="AY104" s="195" t="s">
        <v>128</v>
      </c>
    </row>
    <row r="105" spans="2:65" s="1" customFormat="1" ht="16.5" customHeight="1">
      <c r="B105" s="31"/>
      <c r="C105" s="172" t="s">
        <v>183</v>
      </c>
      <c r="D105" s="172" t="s">
        <v>130</v>
      </c>
      <c r="E105" s="173" t="s">
        <v>184</v>
      </c>
      <c r="F105" s="174" t="s">
        <v>185</v>
      </c>
      <c r="G105" s="175" t="s">
        <v>133</v>
      </c>
      <c r="H105" s="176">
        <v>1352.4</v>
      </c>
      <c r="I105" s="177"/>
      <c r="J105" s="178">
        <f>ROUND(I105*H105,2)</f>
        <v>0</v>
      </c>
      <c r="K105" s="174" t="s">
        <v>134</v>
      </c>
      <c r="L105" s="35"/>
      <c r="M105" s="179" t="s">
        <v>1</v>
      </c>
      <c r="N105" s="180" t="s">
        <v>46</v>
      </c>
      <c r="O105" s="57"/>
      <c r="P105" s="181">
        <f>O105*H105</f>
        <v>0</v>
      </c>
      <c r="Q105" s="181">
        <v>0</v>
      </c>
      <c r="R105" s="181">
        <f>Q105*H105</f>
        <v>0</v>
      </c>
      <c r="S105" s="181">
        <v>0</v>
      </c>
      <c r="T105" s="182">
        <f>S105*H105</f>
        <v>0</v>
      </c>
      <c r="AR105" s="14" t="s">
        <v>135</v>
      </c>
      <c r="AT105" s="14" t="s">
        <v>130</v>
      </c>
      <c r="AU105" s="14" t="s">
        <v>83</v>
      </c>
      <c r="AY105" s="14" t="s">
        <v>128</v>
      </c>
      <c r="BE105" s="183">
        <f>IF(N105="základní",J105,0)</f>
        <v>0</v>
      </c>
      <c r="BF105" s="183">
        <f>IF(N105="snížená",J105,0)</f>
        <v>0</v>
      </c>
      <c r="BG105" s="183">
        <f>IF(N105="zákl. přenesená",J105,0)</f>
        <v>0</v>
      </c>
      <c r="BH105" s="183">
        <f>IF(N105="sníž. přenesená",J105,0)</f>
        <v>0</v>
      </c>
      <c r="BI105" s="183">
        <f>IF(N105="nulová",J105,0)</f>
        <v>0</v>
      </c>
      <c r="BJ105" s="14" t="s">
        <v>22</v>
      </c>
      <c r="BK105" s="183">
        <f>ROUND(I105*H105,2)</f>
        <v>0</v>
      </c>
      <c r="BL105" s="14" t="s">
        <v>135</v>
      </c>
      <c r="BM105" s="14" t="s">
        <v>186</v>
      </c>
    </row>
    <row r="106" spans="2:65" s="11" customFormat="1" ht="10">
      <c r="B106" s="184"/>
      <c r="C106" s="185"/>
      <c r="D106" s="186" t="s">
        <v>148</v>
      </c>
      <c r="E106" s="187" t="s">
        <v>1</v>
      </c>
      <c r="F106" s="188" t="s">
        <v>97</v>
      </c>
      <c r="G106" s="185"/>
      <c r="H106" s="189">
        <v>1352.4</v>
      </c>
      <c r="I106" s="190"/>
      <c r="J106" s="185"/>
      <c r="K106" s="185"/>
      <c r="L106" s="191"/>
      <c r="M106" s="192"/>
      <c r="N106" s="193"/>
      <c r="O106" s="193"/>
      <c r="P106" s="193"/>
      <c r="Q106" s="193"/>
      <c r="R106" s="193"/>
      <c r="S106" s="193"/>
      <c r="T106" s="194"/>
      <c r="AT106" s="195" t="s">
        <v>148</v>
      </c>
      <c r="AU106" s="195" t="s">
        <v>83</v>
      </c>
      <c r="AV106" s="11" t="s">
        <v>83</v>
      </c>
      <c r="AW106" s="11" t="s">
        <v>37</v>
      </c>
      <c r="AX106" s="11" t="s">
        <v>22</v>
      </c>
      <c r="AY106" s="195" t="s">
        <v>128</v>
      </c>
    </row>
    <row r="107" spans="2:65" s="1" customFormat="1" ht="16.5" customHeight="1">
      <c r="B107" s="31"/>
      <c r="C107" s="172" t="s">
        <v>187</v>
      </c>
      <c r="D107" s="172" t="s">
        <v>130</v>
      </c>
      <c r="E107" s="173" t="s">
        <v>188</v>
      </c>
      <c r="F107" s="174" t="s">
        <v>189</v>
      </c>
      <c r="G107" s="175" t="s">
        <v>133</v>
      </c>
      <c r="H107" s="176">
        <v>1352.4</v>
      </c>
      <c r="I107" s="177"/>
      <c r="J107" s="178">
        <f>ROUND(I107*H107,2)</f>
        <v>0</v>
      </c>
      <c r="K107" s="174" t="s">
        <v>134</v>
      </c>
      <c r="L107" s="35"/>
      <c r="M107" s="179" t="s">
        <v>1</v>
      </c>
      <c r="N107" s="180" t="s">
        <v>46</v>
      </c>
      <c r="O107" s="57"/>
      <c r="P107" s="181">
        <f>O107*H107</f>
        <v>0</v>
      </c>
      <c r="Q107" s="181">
        <v>0</v>
      </c>
      <c r="R107" s="181">
        <f>Q107*H107</f>
        <v>0</v>
      </c>
      <c r="S107" s="181">
        <v>0</v>
      </c>
      <c r="T107" s="182">
        <f>S107*H107</f>
        <v>0</v>
      </c>
      <c r="AR107" s="14" t="s">
        <v>135</v>
      </c>
      <c r="AT107" s="14" t="s">
        <v>130</v>
      </c>
      <c r="AU107" s="14" t="s">
        <v>83</v>
      </c>
      <c r="AY107" s="14" t="s">
        <v>128</v>
      </c>
      <c r="BE107" s="183">
        <f>IF(N107="základní",J107,0)</f>
        <v>0</v>
      </c>
      <c r="BF107" s="183">
        <f>IF(N107="snížená",J107,0)</f>
        <v>0</v>
      </c>
      <c r="BG107" s="183">
        <f>IF(N107="zákl. přenesená",J107,0)</f>
        <v>0</v>
      </c>
      <c r="BH107" s="183">
        <f>IF(N107="sníž. přenesená",J107,0)</f>
        <v>0</v>
      </c>
      <c r="BI107" s="183">
        <f>IF(N107="nulová",J107,0)</f>
        <v>0</v>
      </c>
      <c r="BJ107" s="14" t="s">
        <v>22</v>
      </c>
      <c r="BK107" s="183">
        <f>ROUND(I107*H107,2)</f>
        <v>0</v>
      </c>
      <c r="BL107" s="14" t="s">
        <v>135</v>
      </c>
      <c r="BM107" s="14" t="s">
        <v>190</v>
      </c>
    </row>
    <row r="108" spans="2:65" s="11" customFormat="1" ht="10">
      <c r="B108" s="184"/>
      <c r="C108" s="185"/>
      <c r="D108" s="186" t="s">
        <v>148</v>
      </c>
      <c r="E108" s="187" t="s">
        <v>1</v>
      </c>
      <c r="F108" s="188" t="s">
        <v>97</v>
      </c>
      <c r="G108" s="185"/>
      <c r="H108" s="189">
        <v>1352.4</v>
      </c>
      <c r="I108" s="190"/>
      <c r="J108" s="185"/>
      <c r="K108" s="185"/>
      <c r="L108" s="191"/>
      <c r="M108" s="192"/>
      <c r="N108" s="193"/>
      <c r="O108" s="193"/>
      <c r="P108" s="193"/>
      <c r="Q108" s="193"/>
      <c r="R108" s="193"/>
      <c r="S108" s="193"/>
      <c r="T108" s="194"/>
      <c r="AT108" s="195" t="s">
        <v>148</v>
      </c>
      <c r="AU108" s="195" t="s">
        <v>83</v>
      </c>
      <c r="AV108" s="11" t="s">
        <v>83</v>
      </c>
      <c r="AW108" s="11" t="s">
        <v>37</v>
      </c>
      <c r="AX108" s="11" t="s">
        <v>75</v>
      </c>
      <c r="AY108" s="195" t="s">
        <v>128</v>
      </c>
    </row>
    <row r="109" spans="2:65" s="12" customFormat="1" ht="10">
      <c r="B109" s="206"/>
      <c r="C109" s="207"/>
      <c r="D109" s="186" t="s">
        <v>148</v>
      </c>
      <c r="E109" s="208" t="s">
        <v>1</v>
      </c>
      <c r="F109" s="209" t="s">
        <v>174</v>
      </c>
      <c r="G109" s="207"/>
      <c r="H109" s="210">
        <v>1352.4</v>
      </c>
      <c r="I109" s="211"/>
      <c r="J109" s="207"/>
      <c r="K109" s="207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148</v>
      </c>
      <c r="AU109" s="216" t="s">
        <v>83</v>
      </c>
      <c r="AV109" s="12" t="s">
        <v>135</v>
      </c>
      <c r="AW109" s="12" t="s">
        <v>37</v>
      </c>
      <c r="AX109" s="12" t="s">
        <v>22</v>
      </c>
      <c r="AY109" s="216" t="s">
        <v>128</v>
      </c>
    </row>
    <row r="110" spans="2:65" s="1" customFormat="1" ht="16.5" customHeight="1">
      <c r="B110" s="31"/>
      <c r="C110" s="172" t="s">
        <v>8</v>
      </c>
      <c r="D110" s="172" t="s">
        <v>130</v>
      </c>
      <c r="E110" s="173" t="s">
        <v>191</v>
      </c>
      <c r="F110" s="174" t="s">
        <v>192</v>
      </c>
      <c r="G110" s="175" t="s">
        <v>193</v>
      </c>
      <c r="H110" s="176">
        <v>4.2</v>
      </c>
      <c r="I110" s="177"/>
      <c r="J110" s="178">
        <f>ROUND(I110*H110,2)</f>
        <v>0</v>
      </c>
      <c r="K110" s="174" t="s">
        <v>134</v>
      </c>
      <c r="L110" s="35"/>
      <c r="M110" s="179" t="s">
        <v>1</v>
      </c>
      <c r="N110" s="180" t="s">
        <v>46</v>
      </c>
      <c r="O110" s="57"/>
      <c r="P110" s="181">
        <f>O110*H110</f>
        <v>0</v>
      </c>
      <c r="Q110" s="181">
        <v>0</v>
      </c>
      <c r="R110" s="181">
        <f>Q110*H110</f>
        <v>0</v>
      </c>
      <c r="S110" s="181">
        <v>0</v>
      </c>
      <c r="T110" s="182">
        <f>S110*H110</f>
        <v>0</v>
      </c>
      <c r="AR110" s="14" t="s">
        <v>135</v>
      </c>
      <c r="AT110" s="14" t="s">
        <v>130</v>
      </c>
      <c r="AU110" s="14" t="s">
        <v>83</v>
      </c>
      <c r="AY110" s="14" t="s">
        <v>128</v>
      </c>
      <c r="BE110" s="183">
        <f>IF(N110="základní",J110,0)</f>
        <v>0</v>
      </c>
      <c r="BF110" s="183">
        <f>IF(N110="snížená",J110,0)</f>
        <v>0</v>
      </c>
      <c r="BG110" s="183">
        <f>IF(N110="zákl. přenesená",J110,0)</f>
        <v>0</v>
      </c>
      <c r="BH110" s="183">
        <f>IF(N110="sníž. přenesená",J110,0)</f>
        <v>0</v>
      </c>
      <c r="BI110" s="183">
        <f>IF(N110="nulová",J110,0)</f>
        <v>0</v>
      </c>
      <c r="BJ110" s="14" t="s">
        <v>22</v>
      </c>
      <c r="BK110" s="183">
        <f>ROUND(I110*H110,2)</f>
        <v>0</v>
      </c>
      <c r="BL110" s="14" t="s">
        <v>135</v>
      </c>
      <c r="BM110" s="14" t="s">
        <v>194</v>
      </c>
    </row>
    <row r="111" spans="2:65" s="1" customFormat="1" ht="16.5" customHeight="1">
      <c r="B111" s="31"/>
      <c r="C111" s="172" t="s">
        <v>195</v>
      </c>
      <c r="D111" s="172" t="s">
        <v>130</v>
      </c>
      <c r="E111" s="173" t="s">
        <v>196</v>
      </c>
      <c r="F111" s="174" t="s">
        <v>197</v>
      </c>
      <c r="G111" s="175" t="s">
        <v>193</v>
      </c>
      <c r="H111" s="176">
        <v>4.2</v>
      </c>
      <c r="I111" s="177"/>
      <c r="J111" s="178">
        <f>ROUND(I111*H111,2)</f>
        <v>0</v>
      </c>
      <c r="K111" s="174" t="s">
        <v>134</v>
      </c>
      <c r="L111" s="35"/>
      <c r="M111" s="179" t="s">
        <v>1</v>
      </c>
      <c r="N111" s="180" t="s">
        <v>46</v>
      </c>
      <c r="O111" s="57"/>
      <c r="P111" s="181">
        <f>O111*H111</f>
        <v>0</v>
      </c>
      <c r="Q111" s="181">
        <v>9.0000000000000006E-5</v>
      </c>
      <c r="R111" s="181">
        <f>Q111*H111</f>
        <v>3.7800000000000003E-4</v>
      </c>
      <c r="S111" s="181">
        <v>0</v>
      </c>
      <c r="T111" s="182">
        <f>S111*H111</f>
        <v>0</v>
      </c>
      <c r="AR111" s="14" t="s">
        <v>135</v>
      </c>
      <c r="AT111" s="14" t="s">
        <v>130</v>
      </c>
      <c r="AU111" s="14" t="s">
        <v>83</v>
      </c>
      <c r="AY111" s="14" t="s">
        <v>128</v>
      </c>
      <c r="BE111" s="183">
        <f>IF(N111="základní",J111,0)</f>
        <v>0</v>
      </c>
      <c r="BF111" s="183">
        <f>IF(N111="snížená",J111,0)</f>
        <v>0</v>
      </c>
      <c r="BG111" s="183">
        <f>IF(N111="zákl. přenesená",J111,0)</f>
        <v>0</v>
      </c>
      <c r="BH111" s="183">
        <f>IF(N111="sníž. přenesená",J111,0)</f>
        <v>0</v>
      </c>
      <c r="BI111" s="183">
        <f>IF(N111="nulová",J111,0)</f>
        <v>0</v>
      </c>
      <c r="BJ111" s="14" t="s">
        <v>22</v>
      </c>
      <c r="BK111" s="183">
        <f>ROUND(I111*H111,2)</f>
        <v>0</v>
      </c>
      <c r="BL111" s="14" t="s">
        <v>135</v>
      </c>
      <c r="BM111" s="14" t="s">
        <v>198</v>
      </c>
    </row>
    <row r="112" spans="2:65" s="10" customFormat="1" ht="22.75" customHeight="1">
      <c r="B112" s="156"/>
      <c r="C112" s="157"/>
      <c r="D112" s="158" t="s">
        <v>74</v>
      </c>
      <c r="E112" s="170" t="s">
        <v>167</v>
      </c>
      <c r="F112" s="170" t="s">
        <v>199</v>
      </c>
      <c r="G112" s="157"/>
      <c r="H112" s="157"/>
      <c r="I112" s="160"/>
      <c r="J112" s="171">
        <f>BK112</f>
        <v>0</v>
      </c>
      <c r="K112" s="157"/>
      <c r="L112" s="162"/>
      <c r="M112" s="163"/>
      <c r="N112" s="164"/>
      <c r="O112" s="164"/>
      <c r="P112" s="165">
        <f>SUM(P113:P139)</f>
        <v>0</v>
      </c>
      <c r="Q112" s="164"/>
      <c r="R112" s="165">
        <f>SUM(R113:R139)</f>
        <v>17.834720000000001</v>
      </c>
      <c r="S112" s="164"/>
      <c r="T112" s="166">
        <f>SUM(T113:T139)</f>
        <v>0</v>
      </c>
      <c r="AR112" s="167" t="s">
        <v>22</v>
      </c>
      <c r="AT112" s="168" t="s">
        <v>74</v>
      </c>
      <c r="AU112" s="168" t="s">
        <v>22</v>
      </c>
      <c r="AY112" s="167" t="s">
        <v>128</v>
      </c>
      <c r="BK112" s="169">
        <f>SUM(BK113:BK139)</f>
        <v>0</v>
      </c>
    </row>
    <row r="113" spans="2:65" s="1" customFormat="1" ht="16.5" customHeight="1">
      <c r="B113" s="31"/>
      <c r="C113" s="172" t="s">
        <v>200</v>
      </c>
      <c r="D113" s="172" t="s">
        <v>130</v>
      </c>
      <c r="E113" s="173" t="s">
        <v>201</v>
      </c>
      <c r="F113" s="174" t="s">
        <v>202</v>
      </c>
      <c r="G113" s="175" t="s">
        <v>203</v>
      </c>
      <c r="H113" s="176">
        <v>2</v>
      </c>
      <c r="I113" s="177"/>
      <c r="J113" s="178">
        <f t="shared" ref="J113:J123" si="0">ROUND(I113*H113,2)</f>
        <v>0</v>
      </c>
      <c r="K113" s="174" t="s">
        <v>134</v>
      </c>
      <c r="L113" s="35"/>
      <c r="M113" s="179" t="s">
        <v>1</v>
      </c>
      <c r="N113" s="180" t="s">
        <v>46</v>
      </c>
      <c r="O113" s="57"/>
      <c r="P113" s="181">
        <f t="shared" ref="P113:P123" si="1">O113*H113</f>
        <v>0</v>
      </c>
      <c r="Q113" s="181">
        <v>0</v>
      </c>
      <c r="R113" s="181">
        <f t="shared" ref="R113:R123" si="2">Q113*H113</f>
        <v>0</v>
      </c>
      <c r="S113" s="181">
        <v>0</v>
      </c>
      <c r="T113" s="182">
        <f t="shared" ref="T113:T123" si="3">S113*H113</f>
        <v>0</v>
      </c>
      <c r="AR113" s="14" t="s">
        <v>135</v>
      </c>
      <c r="AT113" s="14" t="s">
        <v>130</v>
      </c>
      <c r="AU113" s="14" t="s">
        <v>83</v>
      </c>
      <c r="AY113" s="14" t="s">
        <v>128</v>
      </c>
      <c r="BE113" s="183">
        <f t="shared" ref="BE113:BE123" si="4">IF(N113="základní",J113,0)</f>
        <v>0</v>
      </c>
      <c r="BF113" s="183">
        <f t="shared" ref="BF113:BF123" si="5">IF(N113="snížená",J113,0)</f>
        <v>0</v>
      </c>
      <c r="BG113" s="183">
        <f t="shared" ref="BG113:BG123" si="6">IF(N113="zákl. přenesená",J113,0)</f>
        <v>0</v>
      </c>
      <c r="BH113" s="183">
        <f t="shared" ref="BH113:BH123" si="7">IF(N113="sníž. přenesená",J113,0)</f>
        <v>0</v>
      </c>
      <c r="BI113" s="183">
        <f t="shared" ref="BI113:BI123" si="8">IF(N113="nulová",J113,0)</f>
        <v>0</v>
      </c>
      <c r="BJ113" s="14" t="s">
        <v>22</v>
      </c>
      <c r="BK113" s="183">
        <f t="shared" ref="BK113:BK123" si="9">ROUND(I113*H113,2)</f>
        <v>0</v>
      </c>
      <c r="BL113" s="14" t="s">
        <v>135</v>
      </c>
      <c r="BM113" s="14" t="s">
        <v>204</v>
      </c>
    </row>
    <row r="114" spans="2:65" s="1" customFormat="1" ht="16.5" customHeight="1">
      <c r="B114" s="31"/>
      <c r="C114" s="172" t="s">
        <v>205</v>
      </c>
      <c r="D114" s="172" t="s">
        <v>130</v>
      </c>
      <c r="E114" s="173" t="s">
        <v>206</v>
      </c>
      <c r="F114" s="174" t="s">
        <v>207</v>
      </c>
      <c r="G114" s="175" t="s">
        <v>203</v>
      </c>
      <c r="H114" s="176">
        <v>2</v>
      </c>
      <c r="I114" s="177"/>
      <c r="J114" s="178">
        <f t="shared" si="0"/>
        <v>0</v>
      </c>
      <c r="K114" s="174" t="s">
        <v>134</v>
      </c>
      <c r="L114" s="35"/>
      <c r="M114" s="179" t="s">
        <v>1</v>
      </c>
      <c r="N114" s="180" t="s">
        <v>46</v>
      </c>
      <c r="O114" s="57"/>
      <c r="P114" s="181">
        <f t="shared" si="1"/>
        <v>0</v>
      </c>
      <c r="Q114" s="181">
        <v>0</v>
      </c>
      <c r="R114" s="181">
        <f t="shared" si="2"/>
        <v>0</v>
      </c>
      <c r="S114" s="181">
        <v>0</v>
      </c>
      <c r="T114" s="182">
        <f t="shared" si="3"/>
        <v>0</v>
      </c>
      <c r="AR114" s="14" t="s">
        <v>135</v>
      </c>
      <c r="AT114" s="14" t="s">
        <v>130</v>
      </c>
      <c r="AU114" s="14" t="s">
        <v>83</v>
      </c>
      <c r="AY114" s="14" t="s">
        <v>128</v>
      </c>
      <c r="BE114" s="183">
        <f t="shared" si="4"/>
        <v>0</v>
      </c>
      <c r="BF114" s="183">
        <f t="shared" si="5"/>
        <v>0</v>
      </c>
      <c r="BG114" s="183">
        <f t="shared" si="6"/>
        <v>0</v>
      </c>
      <c r="BH114" s="183">
        <f t="shared" si="7"/>
        <v>0</v>
      </c>
      <c r="BI114" s="183">
        <f t="shared" si="8"/>
        <v>0</v>
      </c>
      <c r="BJ114" s="14" t="s">
        <v>22</v>
      </c>
      <c r="BK114" s="183">
        <f t="shared" si="9"/>
        <v>0</v>
      </c>
      <c r="BL114" s="14" t="s">
        <v>135</v>
      </c>
      <c r="BM114" s="14" t="s">
        <v>208</v>
      </c>
    </row>
    <row r="115" spans="2:65" s="1" customFormat="1" ht="16.5" customHeight="1">
      <c r="B115" s="31"/>
      <c r="C115" s="172" t="s">
        <v>209</v>
      </c>
      <c r="D115" s="172" t="s">
        <v>130</v>
      </c>
      <c r="E115" s="173" t="s">
        <v>210</v>
      </c>
      <c r="F115" s="174" t="s">
        <v>211</v>
      </c>
      <c r="G115" s="175" t="s">
        <v>203</v>
      </c>
      <c r="H115" s="176">
        <v>2</v>
      </c>
      <c r="I115" s="177"/>
      <c r="J115" s="178">
        <f t="shared" si="0"/>
        <v>0</v>
      </c>
      <c r="K115" s="174" t="s">
        <v>134</v>
      </c>
      <c r="L115" s="35"/>
      <c r="M115" s="179" t="s">
        <v>1</v>
      </c>
      <c r="N115" s="180" t="s">
        <v>46</v>
      </c>
      <c r="O115" s="57"/>
      <c r="P115" s="181">
        <f t="shared" si="1"/>
        <v>0</v>
      </c>
      <c r="Q115" s="181">
        <v>0</v>
      </c>
      <c r="R115" s="181">
        <f t="shared" si="2"/>
        <v>0</v>
      </c>
      <c r="S115" s="181">
        <v>0</v>
      </c>
      <c r="T115" s="182">
        <f t="shared" si="3"/>
        <v>0</v>
      </c>
      <c r="AR115" s="14" t="s">
        <v>135</v>
      </c>
      <c r="AT115" s="14" t="s">
        <v>130</v>
      </c>
      <c r="AU115" s="14" t="s">
        <v>83</v>
      </c>
      <c r="AY115" s="14" t="s">
        <v>128</v>
      </c>
      <c r="BE115" s="183">
        <f t="shared" si="4"/>
        <v>0</v>
      </c>
      <c r="BF115" s="183">
        <f t="shared" si="5"/>
        <v>0</v>
      </c>
      <c r="BG115" s="183">
        <f t="shared" si="6"/>
        <v>0</v>
      </c>
      <c r="BH115" s="183">
        <f t="shared" si="7"/>
        <v>0</v>
      </c>
      <c r="BI115" s="183">
        <f t="shared" si="8"/>
        <v>0</v>
      </c>
      <c r="BJ115" s="14" t="s">
        <v>22</v>
      </c>
      <c r="BK115" s="183">
        <f t="shared" si="9"/>
        <v>0</v>
      </c>
      <c r="BL115" s="14" t="s">
        <v>135</v>
      </c>
      <c r="BM115" s="14" t="s">
        <v>212</v>
      </c>
    </row>
    <row r="116" spans="2:65" s="1" customFormat="1" ht="16.5" customHeight="1">
      <c r="B116" s="31"/>
      <c r="C116" s="172" t="s">
        <v>213</v>
      </c>
      <c r="D116" s="172" t="s">
        <v>130</v>
      </c>
      <c r="E116" s="173" t="s">
        <v>214</v>
      </c>
      <c r="F116" s="174" t="s">
        <v>215</v>
      </c>
      <c r="G116" s="175" t="s">
        <v>203</v>
      </c>
      <c r="H116" s="176">
        <v>2</v>
      </c>
      <c r="I116" s="177"/>
      <c r="J116" s="178">
        <f t="shared" si="0"/>
        <v>0</v>
      </c>
      <c r="K116" s="174" t="s">
        <v>134</v>
      </c>
      <c r="L116" s="35"/>
      <c r="M116" s="179" t="s">
        <v>1</v>
      </c>
      <c r="N116" s="180" t="s">
        <v>46</v>
      </c>
      <c r="O116" s="57"/>
      <c r="P116" s="181">
        <f t="shared" si="1"/>
        <v>0</v>
      </c>
      <c r="Q116" s="181">
        <v>0</v>
      </c>
      <c r="R116" s="181">
        <f t="shared" si="2"/>
        <v>0</v>
      </c>
      <c r="S116" s="181">
        <v>0</v>
      </c>
      <c r="T116" s="182">
        <f t="shared" si="3"/>
        <v>0</v>
      </c>
      <c r="AR116" s="14" t="s">
        <v>135</v>
      </c>
      <c r="AT116" s="14" t="s">
        <v>130</v>
      </c>
      <c r="AU116" s="14" t="s">
        <v>83</v>
      </c>
      <c r="AY116" s="14" t="s">
        <v>128</v>
      </c>
      <c r="BE116" s="183">
        <f t="shared" si="4"/>
        <v>0</v>
      </c>
      <c r="BF116" s="183">
        <f t="shared" si="5"/>
        <v>0</v>
      </c>
      <c r="BG116" s="183">
        <f t="shared" si="6"/>
        <v>0</v>
      </c>
      <c r="BH116" s="183">
        <f t="shared" si="7"/>
        <v>0</v>
      </c>
      <c r="BI116" s="183">
        <f t="shared" si="8"/>
        <v>0</v>
      </c>
      <c r="BJ116" s="14" t="s">
        <v>22</v>
      </c>
      <c r="BK116" s="183">
        <f t="shared" si="9"/>
        <v>0</v>
      </c>
      <c r="BL116" s="14" t="s">
        <v>135</v>
      </c>
      <c r="BM116" s="14" t="s">
        <v>216</v>
      </c>
    </row>
    <row r="117" spans="2:65" s="1" customFormat="1" ht="16.5" customHeight="1">
      <c r="B117" s="31"/>
      <c r="C117" s="172" t="s">
        <v>7</v>
      </c>
      <c r="D117" s="172" t="s">
        <v>130</v>
      </c>
      <c r="E117" s="173" t="s">
        <v>217</v>
      </c>
      <c r="F117" s="174" t="s">
        <v>218</v>
      </c>
      <c r="G117" s="175" t="s">
        <v>203</v>
      </c>
      <c r="H117" s="176">
        <v>2</v>
      </c>
      <c r="I117" s="177"/>
      <c r="J117" s="178">
        <f t="shared" si="0"/>
        <v>0</v>
      </c>
      <c r="K117" s="174" t="s">
        <v>134</v>
      </c>
      <c r="L117" s="35"/>
      <c r="M117" s="179" t="s">
        <v>1</v>
      </c>
      <c r="N117" s="180" t="s">
        <v>46</v>
      </c>
      <c r="O117" s="57"/>
      <c r="P117" s="181">
        <f t="shared" si="1"/>
        <v>0</v>
      </c>
      <c r="Q117" s="181">
        <v>6.9999999999999999E-4</v>
      </c>
      <c r="R117" s="181">
        <f t="shared" si="2"/>
        <v>1.4E-3</v>
      </c>
      <c r="S117" s="181">
        <v>0</v>
      </c>
      <c r="T117" s="182">
        <f t="shared" si="3"/>
        <v>0</v>
      </c>
      <c r="AR117" s="14" t="s">
        <v>135</v>
      </c>
      <c r="AT117" s="14" t="s">
        <v>130</v>
      </c>
      <c r="AU117" s="14" t="s">
        <v>83</v>
      </c>
      <c r="AY117" s="14" t="s">
        <v>128</v>
      </c>
      <c r="BE117" s="183">
        <f t="shared" si="4"/>
        <v>0</v>
      </c>
      <c r="BF117" s="183">
        <f t="shared" si="5"/>
        <v>0</v>
      </c>
      <c r="BG117" s="183">
        <f t="shared" si="6"/>
        <v>0</v>
      </c>
      <c r="BH117" s="183">
        <f t="shared" si="7"/>
        <v>0</v>
      </c>
      <c r="BI117" s="183">
        <f t="shared" si="8"/>
        <v>0</v>
      </c>
      <c r="BJ117" s="14" t="s">
        <v>22</v>
      </c>
      <c r="BK117" s="183">
        <f t="shared" si="9"/>
        <v>0</v>
      </c>
      <c r="BL117" s="14" t="s">
        <v>135</v>
      </c>
      <c r="BM117" s="14" t="s">
        <v>219</v>
      </c>
    </row>
    <row r="118" spans="2:65" s="1" customFormat="1" ht="16.5" customHeight="1">
      <c r="B118" s="31"/>
      <c r="C118" s="196" t="s">
        <v>220</v>
      </c>
      <c r="D118" s="196" t="s">
        <v>154</v>
      </c>
      <c r="E118" s="197" t="s">
        <v>221</v>
      </c>
      <c r="F118" s="198" t="s">
        <v>222</v>
      </c>
      <c r="G118" s="199" t="s">
        <v>203</v>
      </c>
      <c r="H118" s="200">
        <v>1</v>
      </c>
      <c r="I118" s="201"/>
      <c r="J118" s="202">
        <f t="shared" si="0"/>
        <v>0</v>
      </c>
      <c r="K118" s="198" t="s">
        <v>134</v>
      </c>
      <c r="L118" s="203"/>
      <c r="M118" s="204" t="s">
        <v>1</v>
      </c>
      <c r="N118" s="205" t="s">
        <v>46</v>
      </c>
      <c r="O118" s="57"/>
      <c r="P118" s="181">
        <f t="shared" si="1"/>
        <v>0</v>
      </c>
      <c r="Q118" s="181">
        <v>1.4E-3</v>
      </c>
      <c r="R118" s="181">
        <f t="shared" si="2"/>
        <v>1.4E-3</v>
      </c>
      <c r="S118" s="181">
        <v>0</v>
      </c>
      <c r="T118" s="182">
        <f t="shared" si="3"/>
        <v>0</v>
      </c>
      <c r="AR118" s="14" t="s">
        <v>157</v>
      </c>
      <c r="AT118" s="14" t="s">
        <v>154</v>
      </c>
      <c r="AU118" s="14" t="s">
        <v>83</v>
      </c>
      <c r="AY118" s="14" t="s">
        <v>128</v>
      </c>
      <c r="BE118" s="183">
        <f t="shared" si="4"/>
        <v>0</v>
      </c>
      <c r="BF118" s="183">
        <f t="shared" si="5"/>
        <v>0</v>
      </c>
      <c r="BG118" s="183">
        <f t="shared" si="6"/>
        <v>0</v>
      </c>
      <c r="BH118" s="183">
        <f t="shared" si="7"/>
        <v>0</v>
      </c>
      <c r="BI118" s="183">
        <f t="shared" si="8"/>
        <v>0</v>
      </c>
      <c r="BJ118" s="14" t="s">
        <v>22</v>
      </c>
      <c r="BK118" s="183">
        <f t="shared" si="9"/>
        <v>0</v>
      </c>
      <c r="BL118" s="14" t="s">
        <v>135</v>
      </c>
      <c r="BM118" s="14" t="s">
        <v>223</v>
      </c>
    </row>
    <row r="119" spans="2:65" s="1" customFormat="1" ht="16.5" customHeight="1">
      <c r="B119" s="31"/>
      <c r="C119" s="196" t="s">
        <v>224</v>
      </c>
      <c r="D119" s="196" t="s">
        <v>154</v>
      </c>
      <c r="E119" s="197" t="s">
        <v>225</v>
      </c>
      <c r="F119" s="198" t="s">
        <v>226</v>
      </c>
      <c r="G119" s="199" t="s">
        <v>203</v>
      </c>
      <c r="H119" s="200">
        <v>1</v>
      </c>
      <c r="I119" s="201"/>
      <c r="J119" s="202">
        <f t="shared" si="0"/>
        <v>0</v>
      </c>
      <c r="K119" s="198" t="s">
        <v>134</v>
      </c>
      <c r="L119" s="203"/>
      <c r="M119" s="204" t="s">
        <v>1</v>
      </c>
      <c r="N119" s="205" t="s">
        <v>46</v>
      </c>
      <c r="O119" s="57"/>
      <c r="P119" s="181">
        <f t="shared" si="1"/>
        <v>0</v>
      </c>
      <c r="Q119" s="181">
        <v>3.0000000000000001E-3</v>
      </c>
      <c r="R119" s="181">
        <f t="shared" si="2"/>
        <v>3.0000000000000001E-3</v>
      </c>
      <c r="S119" s="181">
        <v>0</v>
      </c>
      <c r="T119" s="182">
        <f t="shared" si="3"/>
        <v>0</v>
      </c>
      <c r="AR119" s="14" t="s">
        <v>157</v>
      </c>
      <c r="AT119" s="14" t="s">
        <v>154</v>
      </c>
      <c r="AU119" s="14" t="s">
        <v>83</v>
      </c>
      <c r="AY119" s="14" t="s">
        <v>128</v>
      </c>
      <c r="BE119" s="183">
        <f t="shared" si="4"/>
        <v>0</v>
      </c>
      <c r="BF119" s="183">
        <f t="shared" si="5"/>
        <v>0</v>
      </c>
      <c r="BG119" s="183">
        <f t="shared" si="6"/>
        <v>0</v>
      </c>
      <c r="BH119" s="183">
        <f t="shared" si="7"/>
        <v>0</v>
      </c>
      <c r="BI119" s="183">
        <f t="shared" si="8"/>
        <v>0</v>
      </c>
      <c r="BJ119" s="14" t="s">
        <v>22</v>
      </c>
      <c r="BK119" s="183">
        <f t="shared" si="9"/>
        <v>0</v>
      </c>
      <c r="BL119" s="14" t="s">
        <v>135</v>
      </c>
      <c r="BM119" s="14" t="s">
        <v>227</v>
      </c>
    </row>
    <row r="120" spans="2:65" s="1" customFormat="1" ht="16.5" customHeight="1">
      <c r="B120" s="31"/>
      <c r="C120" s="172" t="s">
        <v>228</v>
      </c>
      <c r="D120" s="172" t="s">
        <v>130</v>
      </c>
      <c r="E120" s="173" t="s">
        <v>229</v>
      </c>
      <c r="F120" s="174" t="s">
        <v>230</v>
      </c>
      <c r="G120" s="175" t="s">
        <v>203</v>
      </c>
      <c r="H120" s="176">
        <v>2</v>
      </c>
      <c r="I120" s="177"/>
      <c r="J120" s="178">
        <f t="shared" si="0"/>
        <v>0</v>
      </c>
      <c r="K120" s="174" t="s">
        <v>134</v>
      </c>
      <c r="L120" s="35"/>
      <c r="M120" s="179" t="s">
        <v>1</v>
      </c>
      <c r="N120" s="180" t="s">
        <v>46</v>
      </c>
      <c r="O120" s="57"/>
      <c r="P120" s="181">
        <f t="shared" si="1"/>
        <v>0</v>
      </c>
      <c r="Q120" s="181">
        <v>0.11241</v>
      </c>
      <c r="R120" s="181">
        <f t="shared" si="2"/>
        <v>0.22481999999999999</v>
      </c>
      <c r="S120" s="181">
        <v>0</v>
      </c>
      <c r="T120" s="182">
        <f t="shared" si="3"/>
        <v>0</v>
      </c>
      <c r="AR120" s="14" t="s">
        <v>135</v>
      </c>
      <c r="AT120" s="14" t="s">
        <v>130</v>
      </c>
      <c r="AU120" s="14" t="s">
        <v>83</v>
      </c>
      <c r="AY120" s="14" t="s">
        <v>128</v>
      </c>
      <c r="BE120" s="183">
        <f t="shared" si="4"/>
        <v>0</v>
      </c>
      <c r="BF120" s="183">
        <f t="shared" si="5"/>
        <v>0</v>
      </c>
      <c r="BG120" s="183">
        <f t="shared" si="6"/>
        <v>0</v>
      </c>
      <c r="BH120" s="183">
        <f t="shared" si="7"/>
        <v>0</v>
      </c>
      <c r="BI120" s="183">
        <f t="shared" si="8"/>
        <v>0</v>
      </c>
      <c r="BJ120" s="14" t="s">
        <v>22</v>
      </c>
      <c r="BK120" s="183">
        <f t="shared" si="9"/>
        <v>0</v>
      </c>
      <c r="BL120" s="14" t="s">
        <v>135</v>
      </c>
      <c r="BM120" s="14" t="s">
        <v>231</v>
      </c>
    </row>
    <row r="121" spans="2:65" s="1" customFormat="1" ht="16.5" customHeight="1">
      <c r="B121" s="31"/>
      <c r="C121" s="196" t="s">
        <v>232</v>
      </c>
      <c r="D121" s="196" t="s">
        <v>154</v>
      </c>
      <c r="E121" s="197" t="s">
        <v>233</v>
      </c>
      <c r="F121" s="198" t="s">
        <v>234</v>
      </c>
      <c r="G121" s="199" t="s">
        <v>203</v>
      </c>
      <c r="H121" s="200">
        <v>2</v>
      </c>
      <c r="I121" s="201"/>
      <c r="J121" s="202">
        <f t="shared" si="0"/>
        <v>0</v>
      </c>
      <c r="K121" s="198" t="s">
        <v>134</v>
      </c>
      <c r="L121" s="203"/>
      <c r="M121" s="204" t="s">
        <v>1</v>
      </c>
      <c r="N121" s="205" t="s">
        <v>46</v>
      </c>
      <c r="O121" s="57"/>
      <c r="P121" s="181">
        <f t="shared" si="1"/>
        <v>0</v>
      </c>
      <c r="Q121" s="181">
        <v>6.4999999999999997E-3</v>
      </c>
      <c r="R121" s="181">
        <f t="shared" si="2"/>
        <v>1.2999999999999999E-2</v>
      </c>
      <c r="S121" s="181">
        <v>0</v>
      </c>
      <c r="T121" s="182">
        <f t="shared" si="3"/>
        <v>0</v>
      </c>
      <c r="AR121" s="14" t="s">
        <v>157</v>
      </c>
      <c r="AT121" s="14" t="s">
        <v>154</v>
      </c>
      <c r="AU121" s="14" t="s">
        <v>83</v>
      </c>
      <c r="AY121" s="14" t="s">
        <v>128</v>
      </c>
      <c r="BE121" s="183">
        <f t="shared" si="4"/>
        <v>0</v>
      </c>
      <c r="BF121" s="183">
        <f t="shared" si="5"/>
        <v>0</v>
      </c>
      <c r="BG121" s="183">
        <f t="shared" si="6"/>
        <v>0</v>
      </c>
      <c r="BH121" s="183">
        <f t="shared" si="7"/>
        <v>0</v>
      </c>
      <c r="BI121" s="183">
        <f t="shared" si="8"/>
        <v>0</v>
      </c>
      <c r="BJ121" s="14" t="s">
        <v>22</v>
      </c>
      <c r="BK121" s="183">
        <f t="shared" si="9"/>
        <v>0</v>
      </c>
      <c r="BL121" s="14" t="s">
        <v>135</v>
      </c>
      <c r="BM121" s="14" t="s">
        <v>235</v>
      </c>
    </row>
    <row r="122" spans="2:65" s="1" customFormat="1" ht="16.5" customHeight="1">
      <c r="B122" s="31"/>
      <c r="C122" s="196" t="s">
        <v>236</v>
      </c>
      <c r="D122" s="196" t="s">
        <v>154</v>
      </c>
      <c r="E122" s="197" t="s">
        <v>237</v>
      </c>
      <c r="F122" s="198" t="s">
        <v>238</v>
      </c>
      <c r="G122" s="199" t="s">
        <v>203</v>
      </c>
      <c r="H122" s="200">
        <v>2</v>
      </c>
      <c r="I122" s="201"/>
      <c r="J122" s="202">
        <f t="shared" si="0"/>
        <v>0</v>
      </c>
      <c r="K122" s="198" t="s">
        <v>134</v>
      </c>
      <c r="L122" s="203"/>
      <c r="M122" s="204" t="s">
        <v>1</v>
      </c>
      <c r="N122" s="205" t="s">
        <v>46</v>
      </c>
      <c r="O122" s="57"/>
      <c r="P122" s="181">
        <f t="shared" si="1"/>
        <v>0</v>
      </c>
      <c r="Q122" s="181">
        <v>3.3E-3</v>
      </c>
      <c r="R122" s="181">
        <f t="shared" si="2"/>
        <v>6.6E-3</v>
      </c>
      <c r="S122" s="181">
        <v>0</v>
      </c>
      <c r="T122" s="182">
        <f t="shared" si="3"/>
        <v>0</v>
      </c>
      <c r="AR122" s="14" t="s">
        <v>157</v>
      </c>
      <c r="AT122" s="14" t="s">
        <v>154</v>
      </c>
      <c r="AU122" s="14" t="s">
        <v>83</v>
      </c>
      <c r="AY122" s="14" t="s">
        <v>128</v>
      </c>
      <c r="BE122" s="183">
        <f t="shared" si="4"/>
        <v>0</v>
      </c>
      <c r="BF122" s="183">
        <f t="shared" si="5"/>
        <v>0</v>
      </c>
      <c r="BG122" s="183">
        <f t="shared" si="6"/>
        <v>0</v>
      </c>
      <c r="BH122" s="183">
        <f t="shared" si="7"/>
        <v>0</v>
      </c>
      <c r="BI122" s="183">
        <f t="shared" si="8"/>
        <v>0</v>
      </c>
      <c r="BJ122" s="14" t="s">
        <v>22</v>
      </c>
      <c r="BK122" s="183">
        <f t="shared" si="9"/>
        <v>0</v>
      </c>
      <c r="BL122" s="14" t="s">
        <v>135</v>
      </c>
      <c r="BM122" s="14" t="s">
        <v>239</v>
      </c>
    </row>
    <row r="123" spans="2:65" s="1" customFormat="1" ht="16.5" customHeight="1">
      <c r="B123" s="31"/>
      <c r="C123" s="172" t="s">
        <v>240</v>
      </c>
      <c r="D123" s="172" t="s">
        <v>130</v>
      </c>
      <c r="E123" s="173" t="s">
        <v>241</v>
      </c>
      <c r="F123" s="174" t="s">
        <v>242</v>
      </c>
      <c r="G123" s="175" t="s">
        <v>193</v>
      </c>
      <c r="H123" s="176">
        <v>73</v>
      </c>
      <c r="I123" s="177"/>
      <c r="J123" s="178">
        <f t="shared" si="0"/>
        <v>0</v>
      </c>
      <c r="K123" s="174" t="s">
        <v>134</v>
      </c>
      <c r="L123" s="35"/>
      <c r="M123" s="179" t="s">
        <v>1</v>
      </c>
      <c r="N123" s="180" t="s">
        <v>46</v>
      </c>
      <c r="O123" s="57"/>
      <c r="P123" s="181">
        <f t="shared" si="1"/>
        <v>0</v>
      </c>
      <c r="Q123" s="181">
        <v>0.15540000000000001</v>
      </c>
      <c r="R123" s="181">
        <f t="shared" si="2"/>
        <v>11.344200000000001</v>
      </c>
      <c r="S123" s="181">
        <v>0</v>
      </c>
      <c r="T123" s="182">
        <f t="shared" si="3"/>
        <v>0</v>
      </c>
      <c r="AR123" s="14" t="s">
        <v>135</v>
      </c>
      <c r="AT123" s="14" t="s">
        <v>130</v>
      </c>
      <c r="AU123" s="14" t="s">
        <v>83</v>
      </c>
      <c r="AY123" s="14" t="s">
        <v>128</v>
      </c>
      <c r="BE123" s="183">
        <f t="shared" si="4"/>
        <v>0</v>
      </c>
      <c r="BF123" s="183">
        <f t="shared" si="5"/>
        <v>0</v>
      </c>
      <c r="BG123" s="183">
        <f t="shared" si="6"/>
        <v>0</v>
      </c>
      <c r="BH123" s="183">
        <f t="shared" si="7"/>
        <v>0</v>
      </c>
      <c r="BI123" s="183">
        <f t="shared" si="8"/>
        <v>0</v>
      </c>
      <c r="BJ123" s="14" t="s">
        <v>22</v>
      </c>
      <c r="BK123" s="183">
        <f t="shared" si="9"/>
        <v>0</v>
      </c>
      <c r="BL123" s="14" t="s">
        <v>135</v>
      </c>
      <c r="BM123" s="14" t="s">
        <v>243</v>
      </c>
    </row>
    <row r="124" spans="2:65" s="11" customFormat="1" ht="10">
      <c r="B124" s="184"/>
      <c r="C124" s="185"/>
      <c r="D124" s="186" t="s">
        <v>148</v>
      </c>
      <c r="E124" s="187" t="s">
        <v>1</v>
      </c>
      <c r="F124" s="188" t="s">
        <v>244</v>
      </c>
      <c r="G124" s="185"/>
      <c r="H124" s="189">
        <v>60</v>
      </c>
      <c r="I124" s="190"/>
      <c r="J124" s="185"/>
      <c r="K124" s="185"/>
      <c r="L124" s="191"/>
      <c r="M124" s="192"/>
      <c r="N124" s="193"/>
      <c r="O124" s="193"/>
      <c r="P124" s="193"/>
      <c r="Q124" s="193"/>
      <c r="R124" s="193"/>
      <c r="S124" s="193"/>
      <c r="T124" s="194"/>
      <c r="AT124" s="195" t="s">
        <v>148</v>
      </c>
      <c r="AU124" s="195" t="s">
        <v>83</v>
      </c>
      <c r="AV124" s="11" t="s">
        <v>83</v>
      </c>
      <c r="AW124" s="11" t="s">
        <v>37</v>
      </c>
      <c r="AX124" s="11" t="s">
        <v>75</v>
      </c>
      <c r="AY124" s="195" t="s">
        <v>128</v>
      </c>
    </row>
    <row r="125" spans="2:65" s="11" customFormat="1" ht="10">
      <c r="B125" s="184"/>
      <c r="C125" s="185"/>
      <c r="D125" s="186" t="s">
        <v>148</v>
      </c>
      <c r="E125" s="187" t="s">
        <v>1</v>
      </c>
      <c r="F125" s="188" t="s">
        <v>245</v>
      </c>
      <c r="G125" s="185"/>
      <c r="H125" s="189">
        <v>6</v>
      </c>
      <c r="I125" s="190"/>
      <c r="J125" s="185"/>
      <c r="K125" s="185"/>
      <c r="L125" s="191"/>
      <c r="M125" s="192"/>
      <c r="N125" s="193"/>
      <c r="O125" s="193"/>
      <c r="P125" s="193"/>
      <c r="Q125" s="193"/>
      <c r="R125" s="193"/>
      <c r="S125" s="193"/>
      <c r="T125" s="194"/>
      <c r="AT125" s="195" t="s">
        <v>148</v>
      </c>
      <c r="AU125" s="195" t="s">
        <v>83</v>
      </c>
      <c r="AV125" s="11" t="s">
        <v>83</v>
      </c>
      <c r="AW125" s="11" t="s">
        <v>37</v>
      </c>
      <c r="AX125" s="11" t="s">
        <v>75</v>
      </c>
      <c r="AY125" s="195" t="s">
        <v>128</v>
      </c>
    </row>
    <row r="126" spans="2:65" s="11" customFormat="1" ht="10">
      <c r="B126" s="184"/>
      <c r="C126" s="185"/>
      <c r="D126" s="186" t="s">
        <v>148</v>
      </c>
      <c r="E126" s="187" t="s">
        <v>1</v>
      </c>
      <c r="F126" s="188" t="s">
        <v>246</v>
      </c>
      <c r="G126" s="185"/>
      <c r="H126" s="189">
        <v>7</v>
      </c>
      <c r="I126" s="190"/>
      <c r="J126" s="185"/>
      <c r="K126" s="185"/>
      <c r="L126" s="191"/>
      <c r="M126" s="192"/>
      <c r="N126" s="193"/>
      <c r="O126" s="193"/>
      <c r="P126" s="193"/>
      <c r="Q126" s="193"/>
      <c r="R126" s="193"/>
      <c r="S126" s="193"/>
      <c r="T126" s="194"/>
      <c r="AT126" s="195" t="s">
        <v>148</v>
      </c>
      <c r="AU126" s="195" t="s">
        <v>83</v>
      </c>
      <c r="AV126" s="11" t="s">
        <v>83</v>
      </c>
      <c r="AW126" s="11" t="s">
        <v>37</v>
      </c>
      <c r="AX126" s="11" t="s">
        <v>75</v>
      </c>
      <c r="AY126" s="195" t="s">
        <v>128</v>
      </c>
    </row>
    <row r="127" spans="2:65" s="12" customFormat="1" ht="10">
      <c r="B127" s="206"/>
      <c r="C127" s="207"/>
      <c r="D127" s="186" t="s">
        <v>148</v>
      </c>
      <c r="E127" s="208" t="s">
        <v>1</v>
      </c>
      <c r="F127" s="209" t="s">
        <v>174</v>
      </c>
      <c r="G127" s="207"/>
      <c r="H127" s="210">
        <v>73</v>
      </c>
      <c r="I127" s="211"/>
      <c r="J127" s="207"/>
      <c r="K127" s="207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148</v>
      </c>
      <c r="AU127" s="216" t="s">
        <v>83</v>
      </c>
      <c r="AV127" s="12" t="s">
        <v>135</v>
      </c>
      <c r="AW127" s="12" t="s">
        <v>37</v>
      </c>
      <c r="AX127" s="12" t="s">
        <v>22</v>
      </c>
      <c r="AY127" s="216" t="s">
        <v>128</v>
      </c>
    </row>
    <row r="128" spans="2:65" s="1" customFormat="1" ht="16.5" customHeight="1">
      <c r="B128" s="31"/>
      <c r="C128" s="196" t="s">
        <v>247</v>
      </c>
      <c r="D128" s="196" t="s">
        <v>154</v>
      </c>
      <c r="E128" s="197" t="s">
        <v>248</v>
      </c>
      <c r="F128" s="198" t="s">
        <v>249</v>
      </c>
      <c r="G128" s="199" t="s">
        <v>203</v>
      </c>
      <c r="H128" s="200">
        <v>66</v>
      </c>
      <c r="I128" s="201"/>
      <c r="J128" s="202">
        <f>ROUND(I128*H128,2)</f>
        <v>0</v>
      </c>
      <c r="K128" s="198" t="s">
        <v>134</v>
      </c>
      <c r="L128" s="203"/>
      <c r="M128" s="204" t="s">
        <v>1</v>
      </c>
      <c r="N128" s="205" t="s">
        <v>46</v>
      </c>
      <c r="O128" s="57"/>
      <c r="P128" s="181">
        <f>O128*H128</f>
        <v>0</v>
      </c>
      <c r="Q128" s="181">
        <v>0.08</v>
      </c>
      <c r="R128" s="181">
        <f>Q128*H128</f>
        <v>5.28</v>
      </c>
      <c r="S128" s="181">
        <v>0</v>
      </c>
      <c r="T128" s="182">
        <f>S128*H128</f>
        <v>0</v>
      </c>
      <c r="AR128" s="14" t="s">
        <v>157</v>
      </c>
      <c r="AT128" s="14" t="s">
        <v>154</v>
      </c>
      <c r="AU128" s="14" t="s">
        <v>83</v>
      </c>
      <c r="AY128" s="14" t="s">
        <v>128</v>
      </c>
      <c r="BE128" s="183">
        <f>IF(N128="základní",J128,0)</f>
        <v>0</v>
      </c>
      <c r="BF128" s="183">
        <f>IF(N128="snížená",J128,0)</f>
        <v>0</v>
      </c>
      <c r="BG128" s="183">
        <f>IF(N128="zákl. přenesená",J128,0)</f>
        <v>0</v>
      </c>
      <c r="BH128" s="183">
        <f>IF(N128="sníž. přenesená",J128,0)</f>
        <v>0</v>
      </c>
      <c r="BI128" s="183">
        <f>IF(N128="nulová",J128,0)</f>
        <v>0</v>
      </c>
      <c r="BJ128" s="14" t="s">
        <v>22</v>
      </c>
      <c r="BK128" s="183">
        <f>ROUND(I128*H128,2)</f>
        <v>0</v>
      </c>
      <c r="BL128" s="14" t="s">
        <v>135</v>
      </c>
      <c r="BM128" s="14" t="s">
        <v>250</v>
      </c>
    </row>
    <row r="129" spans="2:65" s="11" customFormat="1" ht="10">
      <c r="B129" s="184"/>
      <c r="C129" s="185"/>
      <c r="D129" s="186" t="s">
        <v>148</v>
      </c>
      <c r="E129" s="187" t="s">
        <v>1</v>
      </c>
      <c r="F129" s="188" t="s">
        <v>251</v>
      </c>
      <c r="G129" s="185"/>
      <c r="H129" s="189">
        <v>66</v>
      </c>
      <c r="I129" s="190"/>
      <c r="J129" s="185"/>
      <c r="K129" s="185"/>
      <c r="L129" s="191"/>
      <c r="M129" s="192"/>
      <c r="N129" s="193"/>
      <c r="O129" s="193"/>
      <c r="P129" s="193"/>
      <c r="Q129" s="193"/>
      <c r="R129" s="193"/>
      <c r="S129" s="193"/>
      <c r="T129" s="194"/>
      <c r="AT129" s="195" t="s">
        <v>148</v>
      </c>
      <c r="AU129" s="195" t="s">
        <v>83</v>
      </c>
      <c r="AV129" s="11" t="s">
        <v>83</v>
      </c>
      <c r="AW129" s="11" t="s">
        <v>37</v>
      </c>
      <c r="AX129" s="11" t="s">
        <v>75</v>
      </c>
      <c r="AY129" s="195" t="s">
        <v>128</v>
      </c>
    </row>
    <row r="130" spans="2:65" s="12" customFormat="1" ht="10">
      <c r="B130" s="206"/>
      <c r="C130" s="207"/>
      <c r="D130" s="186" t="s">
        <v>148</v>
      </c>
      <c r="E130" s="208" t="s">
        <v>1</v>
      </c>
      <c r="F130" s="209" t="s">
        <v>174</v>
      </c>
      <c r="G130" s="207"/>
      <c r="H130" s="210">
        <v>66</v>
      </c>
      <c r="I130" s="211"/>
      <c r="J130" s="207"/>
      <c r="K130" s="207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148</v>
      </c>
      <c r="AU130" s="216" t="s">
        <v>83</v>
      </c>
      <c r="AV130" s="12" t="s">
        <v>135</v>
      </c>
      <c r="AW130" s="12" t="s">
        <v>37</v>
      </c>
      <c r="AX130" s="12" t="s">
        <v>22</v>
      </c>
      <c r="AY130" s="216" t="s">
        <v>128</v>
      </c>
    </row>
    <row r="131" spans="2:65" s="1" customFormat="1" ht="16.5" customHeight="1">
      <c r="B131" s="31"/>
      <c r="C131" s="196" t="s">
        <v>252</v>
      </c>
      <c r="D131" s="196" t="s">
        <v>154</v>
      </c>
      <c r="E131" s="197" t="s">
        <v>253</v>
      </c>
      <c r="F131" s="198" t="s">
        <v>254</v>
      </c>
      <c r="G131" s="199" t="s">
        <v>203</v>
      </c>
      <c r="H131" s="200">
        <v>7.7</v>
      </c>
      <c r="I131" s="201"/>
      <c r="J131" s="202">
        <f>ROUND(I131*H131,2)</f>
        <v>0</v>
      </c>
      <c r="K131" s="198" t="s">
        <v>134</v>
      </c>
      <c r="L131" s="203"/>
      <c r="M131" s="204" t="s">
        <v>1</v>
      </c>
      <c r="N131" s="205" t="s">
        <v>46</v>
      </c>
      <c r="O131" s="57"/>
      <c r="P131" s="181">
        <f>O131*H131</f>
        <v>0</v>
      </c>
      <c r="Q131" s="181">
        <v>6.3E-2</v>
      </c>
      <c r="R131" s="181">
        <f>Q131*H131</f>
        <v>0.48510000000000003</v>
      </c>
      <c r="S131" s="181">
        <v>0</v>
      </c>
      <c r="T131" s="182">
        <f>S131*H131</f>
        <v>0</v>
      </c>
      <c r="AR131" s="14" t="s">
        <v>157</v>
      </c>
      <c r="AT131" s="14" t="s">
        <v>154</v>
      </c>
      <c r="AU131" s="14" t="s">
        <v>83</v>
      </c>
      <c r="AY131" s="14" t="s">
        <v>128</v>
      </c>
      <c r="BE131" s="183">
        <f>IF(N131="základní",J131,0)</f>
        <v>0</v>
      </c>
      <c r="BF131" s="183">
        <f>IF(N131="snížená",J131,0)</f>
        <v>0</v>
      </c>
      <c r="BG131" s="183">
        <f>IF(N131="zákl. přenesená",J131,0)</f>
        <v>0</v>
      </c>
      <c r="BH131" s="183">
        <f>IF(N131="sníž. přenesená",J131,0)</f>
        <v>0</v>
      </c>
      <c r="BI131" s="183">
        <f>IF(N131="nulová",J131,0)</f>
        <v>0</v>
      </c>
      <c r="BJ131" s="14" t="s">
        <v>22</v>
      </c>
      <c r="BK131" s="183">
        <f>ROUND(I131*H131,2)</f>
        <v>0</v>
      </c>
      <c r="BL131" s="14" t="s">
        <v>135</v>
      </c>
      <c r="BM131" s="14" t="s">
        <v>255</v>
      </c>
    </row>
    <row r="132" spans="2:65" s="11" customFormat="1" ht="10">
      <c r="B132" s="184"/>
      <c r="C132" s="185"/>
      <c r="D132" s="186" t="s">
        <v>148</v>
      </c>
      <c r="E132" s="187" t="s">
        <v>1</v>
      </c>
      <c r="F132" s="188" t="s">
        <v>256</v>
      </c>
      <c r="G132" s="185"/>
      <c r="H132" s="189">
        <v>7.7</v>
      </c>
      <c r="I132" s="190"/>
      <c r="J132" s="185"/>
      <c r="K132" s="185"/>
      <c r="L132" s="191"/>
      <c r="M132" s="192"/>
      <c r="N132" s="193"/>
      <c r="O132" s="193"/>
      <c r="P132" s="193"/>
      <c r="Q132" s="193"/>
      <c r="R132" s="193"/>
      <c r="S132" s="193"/>
      <c r="T132" s="194"/>
      <c r="AT132" s="195" t="s">
        <v>148</v>
      </c>
      <c r="AU132" s="195" t="s">
        <v>83</v>
      </c>
      <c r="AV132" s="11" t="s">
        <v>83</v>
      </c>
      <c r="AW132" s="11" t="s">
        <v>37</v>
      </c>
      <c r="AX132" s="11" t="s">
        <v>75</v>
      </c>
      <c r="AY132" s="195" t="s">
        <v>128</v>
      </c>
    </row>
    <row r="133" spans="2:65" s="12" customFormat="1" ht="10">
      <c r="B133" s="206"/>
      <c r="C133" s="207"/>
      <c r="D133" s="186" t="s">
        <v>148</v>
      </c>
      <c r="E133" s="208" t="s">
        <v>1</v>
      </c>
      <c r="F133" s="209" t="s">
        <v>174</v>
      </c>
      <c r="G133" s="207"/>
      <c r="H133" s="210">
        <v>7.7</v>
      </c>
      <c r="I133" s="211"/>
      <c r="J133" s="207"/>
      <c r="K133" s="207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148</v>
      </c>
      <c r="AU133" s="216" t="s">
        <v>83</v>
      </c>
      <c r="AV133" s="12" t="s">
        <v>135</v>
      </c>
      <c r="AW133" s="12" t="s">
        <v>37</v>
      </c>
      <c r="AX133" s="12" t="s">
        <v>22</v>
      </c>
      <c r="AY133" s="216" t="s">
        <v>128</v>
      </c>
    </row>
    <row r="134" spans="2:65" s="1" customFormat="1" ht="16.5" customHeight="1">
      <c r="B134" s="31"/>
      <c r="C134" s="196" t="s">
        <v>257</v>
      </c>
      <c r="D134" s="196" t="s">
        <v>154</v>
      </c>
      <c r="E134" s="197" t="s">
        <v>258</v>
      </c>
      <c r="F134" s="198" t="s">
        <v>259</v>
      </c>
      <c r="G134" s="199" t="s">
        <v>203</v>
      </c>
      <c r="H134" s="200">
        <v>6.6</v>
      </c>
      <c r="I134" s="201"/>
      <c r="J134" s="202">
        <f>ROUND(I134*H134,2)</f>
        <v>0</v>
      </c>
      <c r="K134" s="198" t="s">
        <v>134</v>
      </c>
      <c r="L134" s="203"/>
      <c r="M134" s="204" t="s">
        <v>1</v>
      </c>
      <c r="N134" s="205" t="s">
        <v>46</v>
      </c>
      <c r="O134" s="57"/>
      <c r="P134" s="181">
        <f>O134*H134</f>
        <v>0</v>
      </c>
      <c r="Q134" s="181">
        <v>7.1999999999999995E-2</v>
      </c>
      <c r="R134" s="181">
        <f>Q134*H134</f>
        <v>0.47519999999999996</v>
      </c>
      <c r="S134" s="181">
        <v>0</v>
      </c>
      <c r="T134" s="182">
        <f>S134*H134</f>
        <v>0</v>
      </c>
      <c r="AR134" s="14" t="s">
        <v>157</v>
      </c>
      <c r="AT134" s="14" t="s">
        <v>154</v>
      </c>
      <c r="AU134" s="14" t="s">
        <v>83</v>
      </c>
      <c r="AY134" s="14" t="s">
        <v>128</v>
      </c>
      <c r="BE134" s="183">
        <f>IF(N134="základní",J134,0)</f>
        <v>0</v>
      </c>
      <c r="BF134" s="183">
        <f>IF(N134="snížená",J134,0)</f>
        <v>0</v>
      </c>
      <c r="BG134" s="183">
        <f>IF(N134="zákl. přenesená",J134,0)</f>
        <v>0</v>
      </c>
      <c r="BH134" s="183">
        <f>IF(N134="sníž. přenesená",J134,0)</f>
        <v>0</v>
      </c>
      <c r="BI134" s="183">
        <f>IF(N134="nulová",J134,0)</f>
        <v>0</v>
      </c>
      <c r="BJ134" s="14" t="s">
        <v>22</v>
      </c>
      <c r="BK134" s="183">
        <f>ROUND(I134*H134,2)</f>
        <v>0</v>
      </c>
      <c r="BL134" s="14" t="s">
        <v>135</v>
      </c>
      <c r="BM134" s="14" t="s">
        <v>260</v>
      </c>
    </row>
    <row r="135" spans="2:65" s="11" customFormat="1" ht="10">
      <c r="B135" s="184"/>
      <c r="C135" s="185"/>
      <c r="D135" s="186" t="s">
        <v>148</v>
      </c>
      <c r="E135" s="187" t="s">
        <v>1</v>
      </c>
      <c r="F135" s="188" t="s">
        <v>261</v>
      </c>
      <c r="G135" s="185"/>
      <c r="H135" s="189">
        <v>6.6</v>
      </c>
      <c r="I135" s="190"/>
      <c r="J135" s="185"/>
      <c r="K135" s="185"/>
      <c r="L135" s="191"/>
      <c r="M135" s="192"/>
      <c r="N135" s="193"/>
      <c r="O135" s="193"/>
      <c r="P135" s="193"/>
      <c r="Q135" s="193"/>
      <c r="R135" s="193"/>
      <c r="S135" s="193"/>
      <c r="T135" s="194"/>
      <c r="AT135" s="195" t="s">
        <v>148</v>
      </c>
      <c r="AU135" s="195" t="s">
        <v>83</v>
      </c>
      <c r="AV135" s="11" t="s">
        <v>83</v>
      </c>
      <c r="AW135" s="11" t="s">
        <v>37</v>
      </c>
      <c r="AX135" s="11" t="s">
        <v>75</v>
      </c>
      <c r="AY135" s="195" t="s">
        <v>128</v>
      </c>
    </row>
    <row r="136" spans="2:65" s="12" customFormat="1" ht="10">
      <c r="B136" s="206"/>
      <c r="C136" s="207"/>
      <c r="D136" s="186" t="s">
        <v>148</v>
      </c>
      <c r="E136" s="208" t="s">
        <v>1</v>
      </c>
      <c r="F136" s="209" t="s">
        <v>174</v>
      </c>
      <c r="G136" s="207"/>
      <c r="H136" s="210">
        <v>6.6</v>
      </c>
      <c r="I136" s="211"/>
      <c r="J136" s="207"/>
      <c r="K136" s="207"/>
      <c r="L136" s="212"/>
      <c r="M136" s="213"/>
      <c r="N136" s="214"/>
      <c r="O136" s="214"/>
      <c r="P136" s="214"/>
      <c r="Q136" s="214"/>
      <c r="R136" s="214"/>
      <c r="S136" s="214"/>
      <c r="T136" s="215"/>
      <c r="AT136" s="216" t="s">
        <v>148</v>
      </c>
      <c r="AU136" s="216" t="s">
        <v>83</v>
      </c>
      <c r="AV136" s="12" t="s">
        <v>135</v>
      </c>
      <c r="AW136" s="12" t="s">
        <v>37</v>
      </c>
      <c r="AX136" s="12" t="s">
        <v>22</v>
      </c>
      <c r="AY136" s="216" t="s">
        <v>128</v>
      </c>
    </row>
    <row r="137" spans="2:65" s="1" customFormat="1" ht="16.5" customHeight="1">
      <c r="B137" s="31"/>
      <c r="C137" s="172" t="s">
        <v>262</v>
      </c>
      <c r="D137" s="172" t="s">
        <v>130</v>
      </c>
      <c r="E137" s="173" t="s">
        <v>263</v>
      </c>
      <c r="F137" s="174" t="s">
        <v>264</v>
      </c>
      <c r="G137" s="175" t="s">
        <v>265</v>
      </c>
      <c r="H137" s="176">
        <v>1</v>
      </c>
      <c r="I137" s="177"/>
      <c r="J137" s="178">
        <f>ROUND(I137*H137,2)</f>
        <v>0</v>
      </c>
      <c r="K137" s="174" t="s">
        <v>1</v>
      </c>
      <c r="L137" s="35"/>
      <c r="M137" s="179" t="s">
        <v>1</v>
      </c>
      <c r="N137" s="180" t="s">
        <v>46</v>
      </c>
      <c r="O137" s="57"/>
      <c r="P137" s="181">
        <f>O137*H137</f>
        <v>0</v>
      </c>
      <c r="Q137" s="181">
        <v>0</v>
      </c>
      <c r="R137" s="181">
        <f>Q137*H137</f>
        <v>0</v>
      </c>
      <c r="S137" s="181">
        <v>0</v>
      </c>
      <c r="T137" s="182">
        <f>S137*H137</f>
        <v>0</v>
      </c>
      <c r="AR137" s="14" t="s">
        <v>135</v>
      </c>
      <c r="AT137" s="14" t="s">
        <v>130</v>
      </c>
      <c r="AU137" s="14" t="s">
        <v>83</v>
      </c>
      <c r="AY137" s="14" t="s">
        <v>128</v>
      </c>
      <c r="BE137" s="183">
        <f>IF(N137="základní",J137,0)</f>
        <v>0</v>
      </c>
      <c r="BF137" s="183">
        <f>IF(N137="snížená",J137,0)</f>
        <v>0</v>
      </c>
      <c r="BG137" s="183">
        <f>IF(N137="zákl. přenesená",J137,0)</f>
        <v>0</v>
      </c>
      <c r="BH137" s="183">
        <f>IF(N137="sníž. přenesená",J137,0)</f>
        <v>0</v>
      </c>
      <c r="BI137" s="183">
        <f>IF(N137="nulová",J137,0)</f>
        <v>0</v>
      </c>
      <c r="BJ137" s="14" t="s">
        <v>22</v>
      </c>
      <c r="BK137" s="183">
        <f>ROUND(I137*H137,2)</f>
        <v>0</v>
      </c>
      <c r="BL137" s="14" t="s">
        <v>135</v>
      </c>
      <c r="BM137" s="14" t="s">
        <v>266</v>
      </c>
    </row>
    <row r="138" spans="2:65" s="1" customFormat="1" ht="16.5" customHeight="1">
      <c r="B138" s="31"/>
      <c r="C138" s="172" t="s">
        <v>267</v>
      </c>
      <c r="D138" s="172" t="s">
        <v>130</v>
      </c>
      <c r="E138" s="173" t="s">
        <v>268</v>
      </c>
      <c r="F138" s="174" t="s">
        <v>269</v>
      </c>
      <c r="G138" s="175" t="s">
        <v>265</v>
      </c>
      <c r="H138" s="176">
        <v>1</v>
      </c>
      <c r="I138" s="177"/>
      <c r="J138" s="178">
        <f>ROUND(I138*H138,2)</f>
        <v>0</v>
      </c>
      <c r="K138" s="174" t="s">
        <v>1</v>
      </c>
      <c r="L138" s="35"/>
      <c r="M138" s="179" t="s">
        <v>1</v>
      </c>
      <c r="N138" s="180" t="s">
        <v>46</v>
      </c>
      <c r="O138" s="57"/>
      <c r="P138" s="181">
        <f>O138*H138</f>
        <v>0</v>
      </c>
      <c r="Q138" s="181">
        <v>0</v>
      </c>
      <c r="R138" s="181">
        <f>Q138*H138</f>
        <v>0</v>
      </c>
      <c r="S138" s="181">
        <v>0</v>
      </c>
      <c r="T138" s="182">
        <f>S138*H138</f>
        <v>0</v>
      </c>
      <c r="AR138" s="14" t="s">
        <v>135</v>
      </c>
      <c r="AT138" s="14" t="s">
        <v>130</v>
      </c>
      <c r="AU138" s="14" t="s">
        <v>83</v>
      </c>
      <c r="AY138" s="14" t="s">
        <v>128</v>
      </c>
      <c r="BE138" s="183">
        <f>IF(N138="základní",J138,0)</f>
        <v>0</v>
      </c>
      <c r="BF138" s="183">
        <f>IF(N138="snížená",J138,0)</f>
        <v>0</v>
      </c>
      <c r="BG138" s="183">
        <f>IF(N138="zákl. přenesená",J138,0)</f>
        <v>0</v>
      </c>
      <c r="BH138" s="183">
        <f>IF(N138="sníž. přenesená",J138,0)</f>
        <v>0</v>
      </c>
      <c r="BI138" s="183">
        <f>IF(N138="nulová",J138,0)</f>
        <v>0</v>
      </c>
      <c r="BJ138" s="14" t="s">
        <v>22</v>
      </c>
      <c r="BK138" s="183">
        <f>ROUND(I138*H138,2)</f>
        <v>0</v>
      </c>
      <c r="BL138" s="14" t="s">
        <v>135</v>
      </c>
      <c r="BM138" s="14" t="s">
        <v>270</v>
      </c>
    </row>
    <row r="139" spans="2:65" s="1" customFormat="1" ht="16.5" customHeight="1">
      <c r="B139" s="31"/>
      <c r="C139" s="172" t="s">
        <v>271</v>
      </c>
      <c r="D139" s="172" t="s">
        <v>130</v>
      </c>
      <c r="E139" s="173" t="s">
        <v>272</v>
      </c>
      <c r="F139" s="174" t="s">
        <v>273</v>
      </c>
      <c r="G139" s="175" t="s">
        <v>265</v>
      </c>
      <c r="H139" s="176">
        <v>1</v>
      </c>
      <c r="I139" s="177"/>
      <c r="J139" s="178">
        <f>ROUND(I139*H139,2)</f>
        <v>0</v>
      </c>
      <c r="K139" s="174" t="s">
        <v>1</v>
      </c>
      <c r="L139" s="35"/>
      <c r="M139" s="179" t="s">
        <v>1</v>
      </c>
      <c r="N139" s="180" t="s">
        <v>46</v>
      </c>
      <c r="O139" s="57"/>
      <c r="P139" s="181">
        <f>O139*H139</f>
        <v>0</v>
      </c>
      <c r="Q139" s="181">
        <v>0</v>
      </c>
      <c r="R139" s="181">
        <f>Q139*H139</f>
        <v>0</v>
      </c>
      <c r="S139" s="181">
        <v>0</v>
      </c>
      <c r="T139" s="182">
        <f>S139*H139</f>
        <v>0</v>
      </c>
      <c r="AR139" s="14" t="s">
        <v>135</v>
      </c>
      <c r="AT139" s="14" t="s">
        <v>130</v>
      </c>
      <c r="AU139" s="14" t="s">
        <v>83</v>
      </c>
      <c r="AY139" s="14" t="s">
        <v>128</v>
      </c>
      <c r="BE139" s="183">
        <f>IF(N139="základní",J139,0)</f>
        <v>0</v>
      </c>
      <c r="BF139" s="183">
        <f>IF(N139="snížená",J139,0)</f>
        <v>0</v>
      </c>
      <c r="BG139" s="183">
        <f>IF(N139="zákl. přenesená",J139,0)</f>
        <v>0</v>
      </c>
      <c r="BH139" s="183">
        <f>IF(N139="sníž. přenesená",J139,0)</f>
        <v>0</v>
      </c>
      <c r="BI139" s="183">
        <f>IF(N139="nulová",J139,0)</f>
        <v>0</v>
      </c>
      <c r="BJ139" s="14" t="s">
        <v>22</v>
      </c>
      <c r="BK139" s="183">
        <f>ROUND(I139*H139,2)</f>
        <v>0</v>
      </c>
      <c r="BL139" s="14" t="s">
        <v>135</v>
      </c>
      <c r="BM139" s="14" t="s">
        <v>274</v>
      </c>
    </row>
    <row r="140" spans="2:65" s="10" customFormat="1" ht="22.75" customHeight="1">
      <c r="B140" s="156"/>
      <c r="C140" s="157"/>
      <c r="D140" s="158" t="s">
        <v>74</v>
      </c>
      <c r="E140" s="170" t="s">
        <v>275</v>
      </c>
      <c r="F140" s="170" t="s">
        <v>276</v>
      </c>
      <c r="G140" s="157"/>
      <c r="H140" s="157"/>
      <c r="I140" s="160"/>
      <c r="J140" s="171">
        <f>BK140</f>
        <v>0</v>
      </c>
      <c r="K140" s="157"/>
      <c r="L140" s="162"/>
      <c r="M140" s="163"/>
      <c r="N140" s="164"/>
      <c r="O140" s="164"/>
      <c r="P140" s="165">
        <f>SUM(P141:P156)</f>
        <v>0</v>
      </c>
      <c r="Q140" s="164"/>
      <c r="R140" s="165">
        <f>SUM(R141:R156)</f>
        <v>0</v>
      </c>
      <c r="S140" s="164"/>
      <c r="T140" s="166">
        <f>SUM(T141:T156)</f>
        <v>0</v>
      </c>
      <c r="AR140" s="167" t="s">
        <v>22</v>
      </c>
      <c r="AT140" s="168" t="s">
        <v>74</v>
      </c>
      <c r="AU140" s="168" t="s">
        <v>22</v>
      </c>
      <c r="AY140" s="167" t="s">
        <v>128</v>
      </c>
      <c r="BK140" s="169">
        <f>SUM(BK141:BK156)</f>
        <v>0</v>
      </c>
    </row>
    <row r="141" spans="2:65" s="1" customFormat="1" ht="16.5" customHeight="1">
      <c r="B141" s="31"/>
      <c r="C141" s="172" t="s">
        <v>277</v>
      </c>
      <c r="D141" s="172" t="s">
        <v>130</v>
      </c>
      <c r="E141" s="173" t="s">
        <v>278</v>
      </c>
      <c r="F141" s="174" t="s">
        <v>279</v>
      </c>
      <c r="G141" s="175" t="s">
        <v>280</v>
      </c>
      <c r="H141" s="176">
        <v>1281.816</v>
      </c>
      <c r="I141" s="177"/>
      <c r="J141" s="178">
        <f>ROUND(I141*H141,2)</f>
        <v>0</v>
      </c>
      <c r="K141" s="174" t="s">
        <v>134</v>
      </c>
      <c r="L141" s="35"/>
      <c r="M141" s="179" t="s">
        <v>1</v>
      </c>
      <c r="N141" s="180" t="s">
        <v>46</v>
      </c>
      <c r="O141" s="57"/>
      <c r="P141" s="181">
        <f>O141*H141</f>
        <v>0</v>
      </c>
      <c r="Q141" s="181">
        <v>0</v>
      </c>
      <c r="R141" s="181">
        <f>Q141*H141</f>
        <v>0</v>
      </c>
      <c r="S141" s="181">
        <v>0</v>
      </c>
      <c r="T141" s="182">
        <f>S141*H141</f>
        <v>0</v>
      </c>
      <c r="AR141" s="14" t="s">
        <v>135</v>
      </c>
      <c r="AT141" s="14" t="s">
        <v>130</v>
      </c>
      <c r="AU141" s="14" t="s">
        <v>83</v>
      </c>
      <c r="AY141" s="14" t="s">
        <v>128</v>
      </c>
      <c r="BE141" s="183">
        <f>IF(N141="základní",J141,0)</f>
        <v>0</v>
      </c>
      <c r="BF141" s="183">
        <f>IF(N141="snížená",J141,0)</f>
        <v>0</v>
      </c>
      <c r="BG141" s="183">
        <f>IF(N141="zákl. přenesená",J141,0)</f>
        <v>0</v>
      </c>
      <c r="BH141" s="183">
        <f>IF(N141="sníž. přenesená",J141,0)</f>
        <v>0</v>
      </c>
      <c r="BI141" s="183">
        <f>IF(N141="nulová",J141,0)</f>
        <v>0</v>
      </c>
      <c r="BJ141" s="14" t="s">
        <v>22</v>
      </c>
      <c r="BK141" s="183">
        <f>ROUND(I141*H141,2)</f>
        <v>0</v>
      </c>
      <c r="BL141" s="14" t="s">
        <v>135</v>
      </c>
      <c r="BM141" s="14" t="s">
        <v>281</v>
      </c>
    </row>
    <row r="142" spans="2:65" s="11" customFormat="1" ht="10">
      <c r="B142" s="184"/>
      <c r="C142" s="185"/>
      <c r="D142" s="186" t="s">
        <v>148</v>
      </c>
      <c r="E142" s="187" t="s">
        <v>1</v>
      </c>
      <c r="F142" s="188" t="s">
        <v>282</v>
      </c>
      <c r="G142" s="185"/>
      <c r="H142" s="189">
        <v>1281.816</v>
      </c>
      <c r="I142" s="190"/>
      <c r="J142" s="185"/>
      <c r="K142" s="185"/>
      <c r="L142" s="191"/>
      <c r="M142" s="192"/>
      <c r="N142" s="193"/>
      <c r="O142" s="193"/>
      <c r="P142" s="193"/>
      <c r="Q142" s="193"/>
      <c r="R142" s="193"/>
      <c r="S142" s="193"/>
      <c r="T142" s="194"/>
      <c r="AT142" s="195" t="s">
        <v>148</v>
      </c>
      <c r="AU142" s="195" t="s">
        <v>83</v>
      </c>
      <c r="AV142" s="11" t="s">
        <v>83</v>
      </c>
      <c r="AW142" s="11" t="s">
        <v>37</v>
      </c>
      <c r="AX142" s="11" t="s">
        <v>75</v>
      </c>
      <c r="AY142" s="195" t="s">
        <v>128</v>
      </c>
    </row>
    <row r="143" spans="2:65" s="12" customFormat="1" ht="10">
      <c r="B143" s="206"/>
      <c r="C143" s="207"/>
      <c r="D143" s="186" t="s">
        <v>148</v>
      </c>
      <c r="E143" s="208" t="s">
        <v>1</v>
      </c>
      <c r="F143" s="209" t="s">
        <v>174</v>
      </c>
      <c r="G143" s="207"/>
      <c r="H143" s="210">
        <v>1281.816</v>
      </c>
      <c r="I143" s="211"/>
      <c r="J143" s="207"/>
      <c r="K143" s="207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148</v>
      </c>
      <c r="AU143" s="216" t="s">
        <v>83</v>
      </c>
      <c r="AV143" s="12" t="s">
        <v>135</v>
      </c>
      <c r="AW143" s="12" t="s">
        <v>37</v>
      </c>
      <c r="AX143" s="12" t="s">
        <v>22</v>
      </c>
      <c r="AY143" s="216" t="s">
        <v>128</v>
      </c>
    </row>
    <row r="144" spans="2:65" s="1" customFormat="1" ht="16.5" customHeight="1">
      <c r="B144" s="31"/>
      <c r="C144" s="172" t="s">
        <v>283</v>
      </c>
      <c r="D144" s="172" t="s">
        <v>130</v>
      </c>
      <c r="E144" s="173" t="s">
        <v>284</v>
      </c>
      <c r="F144" s="174" t="s">
        <v>285</v>
      </c>
      <c r="G144" s="175" t="s">
        <v>280</v>
      </c>
      <c r="H144" s="176">
        <v>6409.08</v>
      </c>
      <c r="I144" s="177"/>
      <c r="J144" s="178">
        <f>ROUND(I144*H144,2)</f>
        <v>0</v>
      </c>
      <c r="K144" s="174" t="s">
        <v>134</v>
      </c>
      <c r="L144" s="35"/>
      <c r="M144" s="179" t="s">
        <v>1</v>
      </c>
      <c r="N144" s="180" t="s">
        <v>46</v>
      </c>
      <c r="O144" s="57"/>
      <c r="P144" s="181">
        <f>O144*H144</f>
        <v>0</v>
      </c>
      <c r="Q144" s="181">
        <v>0</v>
      </c>
      <c r="R144" s="181">
        <f>Q144*H144</f>
        <v>0</v>
      </c>
      <c r="S144" s="181">
        <v>0</v>
      </c>
      <c r="T144" s="182">
        <f>S144*H144</f>
        <v>0</v>
      </c>
      <c r="AR144" s="14" t="s">
        <v>135</v>
      </c>
      <c r="AT144" s="14" t="s">
        <v>130</v>
      </c>
      <c r="AU144" s="14" t="s">
        <v>83</v>
      </c>
      <c r="AY144" s="14" t="s">
        <v>128</v>
      </c>
      <c r="BE144" s="183">
        <f>IF(N144="základní",J144,0)</f>
        <v>0</v>
      </c>
      <c r="BF144" s="183">
        <f>IF(N144="snížená",J144,0)</f>
        <v>0</v>
      </c>
      <c r="BG144" s="183">
        <f>IF(N144="zákl. přenesená",J144,0)</f>
        <v>0</v>
      </c>
      <c r="BH144" s="183">
        <f>IF(N144="sníž. přenesená",J144,0)</f>
        <v>0</v>
      </c>
      <c r="BI144" s="183">
        <f>IF(N144="nulová",J144,0)</f>
        <v>0</v>
      </c>
      <c r="BJ144" s="14" t="s">
        <v>22</v>
      </c>
      <c r="BK144" s="183">
        <f>ROUND(I144*H144,2)</f>
        <v>0</v>
      </c>
      <c r="BL144" s="14" t="s">
        <v>135</v>
      </c>
      <c r="BM144" s="14" t="s">
        <v>286</v>
      </c>
    </row>
    <row r="145" spans="2:65" s="11" customFormat="1" ht="10">
      <c r="B145" s="184"/>
      <c r="C145" s="185"/>
      <c r="D145" s="186" t="s">
        <v>148</v>
      </c>
      <c r="E145" s="187" t="s">
        <v>1</v>
      </c>
      <c r="F145" s="188" t="s">
        <v>287</v>
      </c>
      <c r="G145" s="185"/>
      <c r="H145" s="189">
        <v>6409.08</v>
      </c>
      <c r="I145" s="190"/>
      <c r="J145" s="185"/>
      <c r="K145" s="185"/>
      <c r="L145" s="191"/>
      <c r="M145" s="192"/>
      <c r="N145" s="193"/>
      <c r="O145" s="193"/>
      <c r="P145" s="193"/>
      <c r="Q145" s="193"/>
      <c r="R145" s="193"/>
      <c r="S145" s="193"/>
      <c r="T145" s="194"/>
      <c r="AT145" s="195" t="s">
        <v>148</v>
      </c>
      <c r="AU145" s="195" t="s">
        <v>83</v>
      </c>
      <c r="AV145" s="11" t="s">
        <v>83</v>
      </c>
      <c r="AW145" s="11" t="s">
        <v>37</v>
      </c>
      <c r="AX145" s="11" t="s">
        <v>75</v>
      </c>
      <c r="AY145" s="195" t="s">
        <v>128</v>
      </c>
    </row>
    <row r="146" spans="2:65" s="12" customFormat="1" ht="10">
      <c r="B146" s="206"/>
      <c r="C146" s="207"/>
      <c r="D146" s="186" t="s">
        <v>148</v>
      </c>
      <c r="E146" s="208" t="s">
        <v>1</v>
      </c>
      <c r="F146" s="209" t="s">
        <v>174</v>
      </c>
      <c r="G146" s="207"/>
      <c r="H146" s="210">
        <v>6409.08</v>
      </c>
      <c r="I146" s="211"/>
      <c r="J146" s="207"/>
      <c r="K146" s="207"/>
      <c r="L146" s="212"/>
      <c r="M146" s="213"/>
      <c r="N146" s="214"/>
      <c r="O146" s="214"/>
      <c r="P146" s="214"/>
      <c r="Q146" s="214"/>
      <c r="R146" s="214"/>
      <c r="S146" s="214"/>
      <c r="T146" s="215"/>
      <c r="AT146" s="216" t="s">
        <v>148</v>
      </c>
      <c r="AU146" s="216" t="s">
        <v>83</v>
      </c>
      <c r="AV146" s="12" t="s">
        <v>135</v>
      </c>
      <c r="AW146" s="12" t="s">
        <v>37</v>
      </c>
      <c r="AX146" s="12" t="s">
        <v>22</v>
      </c>
      <c r="AY146" s="216" t="s">
        <v>128</v>
      </c>
    </row>
    <row r="147" spans="2:65" s="1" customFormat="1" ht="16.5" customHeight="1">
      <c r="B147" s="31"/>
      <c r="C147" s="172" t="s">
        <v>288</v>
      </c>
      <c r="D147" s="172" t="s">
        <v>130</v>
      </c>
      <c r="E147" s="173" t="s">
        <v>289</v>
      </c>
      <c r="F147" s="174" t="s">
        <v>290</v>
      </c>
      <c r="G147" s="175" t="s">
        <v>280</v>
      </c>
      <c r="H147" s="176">
        <v>1326.9739999999999</v>
      </c>
      <c r="I147" s="177"/>
      <c r="J147" s="178">
        <f>ROUND(I147*H147,2)</f>
        <v>0</v>
      </c>
      <c r="K147" s="174" t="s">
        <v>134</v>
      </c>
      <c r="L147" s="35"/>
      <c r="M147" s="179" t="s">
        <v>1</v>
      </c>
      <c r="N147" s="180" t="s">
        <v>46</v>
      </c>
      <c r="O147" s="57"/>
      <c r="P147" s="181">
        <f>O147*H147</f>
        <v>0</v>
      </c>
      <c r="Q147" s="181">
        <v>0</v>
      </c>
      <c r="R147" s="181">
        <f>Q147*H147</f>
        <v>0</v>
      </c>
      <c r="S147" s="181">
        <v>0</v>
      </c>
      <c r="T147" s="182">
        <f>S147*H147</f>
        <v>0</v>
      </c>
      <c r="AR147" s="14" t="s">
        <v>135</v>
      </c>
      <c r="AT147" s="14" t="s">
        <v>130</v>
      </c>
      <c r="AU147" s="14" t="s">
        <v>83</v>
      </c>
      <c r="AY147" s="14" t="s">
        <v>128</v>
      </c>
      <c r="BE147" s="183">
        <f>IF(N147="základní",J147,0)</f>
        <v>0</v>
      </c>
      <c r="BF147" s="183">
        <f>IF(N147="snížená",J147,0)</f>
        <v>0</v>
      </c>
      <c r="BG147" s="183">
        <f>IF(N147="zákl. přenesená",J147,0)</f>
        <v>0</v>
      </c>
      <c r="BH147" s="183">
        <f>IF(N147="sníž. přenesená",J147,0)</f>
        <v>0</v>
      </c>
      <c r="BI147" s="183">
        <f>IF(N147="nulová",J147,0)</f>
        <v>0</v>
      </c>
      <c r="BJ147" s="14" t="s">
        <v>22</v>
      </c>
      <c r="BK147" s="183">
        <f>ROUND(I147*H147,2)</f>
        <v>0</v>
      </c>
      <c r="BL147" s="14" t="s">
        <v>135</v>
      </c>
      <c r="BM147" s="14" t="s">
        <v>291</v>
      </c>
    </row>
    <row r="148" spans="2:65" s="11" customFormat="1" ht="10">
      <c r="B148" s="184"/>
      <c r="C148" s="185"/>
      <c r="D148" s="186" t="s">
        <v>148</v>
      </c>
      <c r="E148" s="187" t="s">
        <v>1</v>
      </c>
      <c r="F148" s="188" t="s">
        <v>292</v>
      </c>
      <c r="G148" s="185"/>
      <c r="H148" s="189">
        <v>1326.9739999999999</v>
      </c>
      <c r="I148" s="190"/>
      <c r="J148" s="185"/>
      <c r="K148" s="185"/>
      <c r="L148" s="191"/>
      <c r="M148" s="192"/>
      <c r="N148" s="193"/>
      <c r="O148" s="193"/>
      <c r="P148" s="193"/>
      <c r="Q148" s="193"/>
      <c r="R148" s="193"/>
      <c r="S148" s="193"/>
      <c r="T148" s="194"/>
      <c r="AT148" s="195" t="s">
        <v>148</v>
      </c>
      <c r="AU148" s="195" t="s">
        <v>83</v>
      </c>
      <c r="AV148" s="11" t="s">
        <v>83</v>
      </c>
      <c r="AW148" s="11" t="s">
        <v>37</v>
      </c>
      <c r="AX148" s="11" t="s">
        <v>75</v>
      </c>
      <c r="AY148" s="195" t="s">
        <v>128</v>
      </c>
    </row>
    <row r="149" spans="2:65" s="12" customFormat="1" ht="10">
      <c r="B149" s="206"/>
      <c r="C149" s="207"/>
      <c r="D149" s="186" t="s">
        <v>148</v>
      </c>
      <c r="E149" s="208" t="s">
        <v>1</v>
      </c>
      <c r="F149" s="209" t="s">
        <v>174</v>
      </c>
      <c r="G149" s="207"/>
      <c r="H149" s="210">
        <v>1326.9739999999999</v>
      </c>
      <c r="I149" s="211"/>
      <c r="J149" s="207"/>
      <c r="K149" s="207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148</v>
      </c>
      <c r="AU149" s="216" t="s">
        <v>83</v>
      </c>
      <c r="AV149" s="12" t="s">
        <v>135</v>
      </c>
      <c r="AW149" s="12" t="s">
        <v>37</v>
      </c>
      <c r="AX149" s="12" t="s">
        <v>22</v>
      </c>
      <c r="AY149" s="216" t="s">
        <v>128</v>
      </c>
    </row>
    <row r="150" spans="2:65" s="1" customFormat="1" ht="16.5" customHeight="1">
      <c r="B150" s="31"/>
      <c r="C150" s="172" t="s">
        <v>293</v>
      </c>
      <c r="D150" s="172" t="s">
        <v>130</v>
      </c>
      <c r="E150" s="173" t="s">
        <v>294</v>
      </c>
      <c r="F150" s="174" t="s">
        <v>295</v>
      </c>
      <c r="G150" s="175" t="s">
        <v>280</v>
      </c>
      <c r="H150" s="176">
        <v>45.158000000000001</v>
      </c>
      <c r="I150" s="177"/>
      <c r="J150" s="178">
        <f>ROUND(I150*H150,2)</f>
        <v>0</v>
      </c>
      <c r="K150" s="174" t="s">
        <v>134</v>
      </c>
      <c r="L150" s="35"/>
      <c r="M150" s="179" t="s">
        <v>1</v>
      </c>
      <c r="N150" s="180" t="s">
        <v>46</v>
      </c>
      <c r="O150" s="57"/>
      <c r="P150" s="181">
        <f>O150*H150</f>
        <v>0</v>
      </c>
      <c r="Q150" s="181">
        <v>0</v>
      </c>
      <c r="R150" s="181">
        <f>Q150*H150</f>
        <v>0</v>
      </c>
      <c r="S150" s="181">
        <v>0</v>
      </c>
      <c r="T150" s="182">
        <f>S150*H150</f>
        <v>0</v>
      </c>
      <c r="AR150" s="14" t="s">
        <v>135</v>
      </c>
      <c r="AT150" s="14" t="s">
        <v>130</v>
      </c>
      <c r="AU150" s="14" t="s">
        <v>83</v>
      </c>
      <c r="AY150" s="14" t="s">
        <v>128</v>
      </c>
      <c r="BE150" s="183">
        <f>IF(N150="základní",J150,0)</f>
        <v>0</v>
      </c>
      <c r="BF150" s="183">
        <f>IF(N150="snížená",J150,0)</f>
        <v>0</v>
      </c>
      <c r="BG150" s="183">
        <f>IF(N150="zákl. přenesená",J150,0)</f>
        <v>0</v>
      </c>
      <c r="BH150" s="183">
        <f>IF(N150="sníž. přenesená",J150,0)</f>
        <v>0</v>
      </c>
      <c r="BI150" s="183">
        <f>IF(N150="nulová",J150,0)</f>
        <v>0</v>
      </c>
      <c r="BJ150" s="14" t="s">
        <v>22</v>
      </c>
      <c r="BK150" s="183">
        <f>ROUND(I150*H150,2)</f>
        <v>0</v>
      </c>
      <c r="BL150" s="14" t="s">
        <v>135</v>
      </c>
      <c r="BM150" s="14" t="s">
        <v>296</v>
      </c>
    </row>
    <row r="151" spans="2:65" s="11" customFormat="1" ht="10">
      <c r="B151" s="184"/>
      <c r="C151" s="185"/>
      <c r="D151" s="186" t="s">
        <v>148</v>
      </c>
      <c r="E151" s="187" t="s">
        <v>1</v>
      </c>
      <c r="F151" s="188" t="s">
        <v>297</v>
      </c>
      <c r="G151" s="185"/>
      <c r="H151" s="189">
        <v>45.158000000000001</v>
      </c>
      <c r="I151" s="190"/>
      <c r="J151" s="185"/>
      <c r="K151" s="185"/>
      <c r="L151" s="191"/>
      <c r="M151" s="192"/>
      <c r="N151" s="193"/>
      <c r="O151" s="193"/>
      <c r="P151" s="193"/>
      <c r="Q151" s="193"/>
      <c r="R151" s="193"/>
      <c r="S151" s="193"/>
      <c r="T151" s="194"/>
      <c r="AT151" s="195" t="s">
        <v>148</v>
      </c>
      <c r="AU151" s="195" t="s">
        <v>83</v>
      </c>
      <c r="AV151" s="11" t="s">
        <v>83</v>
      </c>
      <c r="AW151" s="11" t="s">
        <v>37</v>
      </c>
      <c r="AX151" s="11" t="s">
        <v>75</v>
      </c>
      <c r="AY151" s="195" t="s">
        <v>128</v>
      </c>
    </row>
    <row r="152" spans="2:65" s="12" customFormat="1" ht="10">
      <c r="B152" s="206"/>
      <c r="C152" s="207"/>
      <c r="D152" s="186" t="s">
        <v>148</v>
      </c>
      <c r="E152" s="208" t="s">
        <v>87</v>
      </c>
      <c r="F152" s="209" t="s">
        <v>174</v>
      </c>
      <c r="G152" s="207"/>
      <c r="H152" s="210">
        <v>45.158000000000001</v>
      </c>
      <c r="I152" s="211"/>
      <c r="J152" s="207"/>
      <c r="K152" s="207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148</v>
      </c>
      <c r="AU152" s="216" t="s">
        <v>83</v>
      </c>
      <c r="AV152" s="12" t="s">
        <v>135</v>
      </c>
      <c r="AW152" s="12" t="s">
        <v>37</v>
      </c>
      <c r="AX152" s="12" t="s">
        <v>22</v>
      </c>
      <c r="AY152" s="216" t="s">
        <v>128</v>
      </c>
    </row>
    <row r="153" spans="2:65" s="1" customFormat="1" ht="16.5" customHeight="1">
      <c r="B153" s="31"/>
      <c r="C153" s="172" t="s">
        <v>298</v>
      </c>
      <c r="D153" s="172" t="s">
        <v>130</v>
      </c>
      <c r="E153" s="173" t="s">
        <v>299</v>
      </c>
      <c r="F153" s="174" t="s">
        <v>300</v>
      </c>
      <c r="G153" s="175" t="s">
        <v>280</v>
      </c>
      <c r="H153" s="176">
        <v>1281.816</v>
      </c>
      <c r="I153" s="177"/>
      <c r="J153" s="178">
        <f>ROUND(I153*H153,2)</f>
        <v>0</v>
      </c>
      <c r="K153" s="174" t="s">
        <v>134</v>
      </c>
      <c r="L153" s="35"/>
      <c r="M153" s="179" t="s">
        <v>1</v>
      </c>
      <c r="N153" s="180" t="s">
        <v>46</v>
      </c>
      <c r="O153" s="57"/>
      <c r="P153" s="181">
        <f>O153*H153</f>
        <v>0</v>
      </c>
      <c r="Q153" s="181">
        <v>0</v>
      </c>
      <c r="R153" s="181">
        <f>Q153*H153</f>
        <v>0</v>
      </c>
      <c r="S153" s="181">
        <v>0</v>
      </c>
      <c r="T153" s="182">
        <f>S153*H153</f>
        <v>0</v>
      </c>
      <c r="AR153" s="14" t="s">
        <v>135</v>
      </c>
      <c r="AT153" s="14" t="s">
        <v>130</v>
      </c>
      <c r="AU153" s="14" t="s">
        <v>83</v>
      </c>
      <c r="AY153" s="14" t="s">
        <v>128</v>
      </c>
      <c r="BE153" s="183">
        <f>IF(N153="základní",J153,0)</f>
        <v>0</v>
      </c>
      <c r="BF153" s="183">
        <f>IF(N153="snížená",J153,0)</f>
        <v>0</v>
      </c>
      <c r="BG153" s="183">
        <f>IF(N153="zákl. přenesená",J153,0)</f>
        <v>0</v>
      </c>
      <c r="BH153" s="183">
        <f>IF(N153="sníž. přenesená",J153,0)</f>
        <v>0</v>
      </c>
      <c r="BI153" s="183">
        <f>IF(N153="nulová",J153,0)</f>
        <v>0</v>
      </c>
      <c r="BJ153" s="14" t="s">
        <v>22</v>
      </c>
      <c r="BK153" s="183">
        <f>ROUND(I153*H153,2)</f>
        <v>0</v>
      </c>
      <c r="BL153" s="14" t="s">
        <v>135</v>
      </c>
      <c r="BM153" s="14" t="s">
        <v>301</v>
      </c>
    </row>
    <row r="154" spans="2:65" s="11" customFormat="1" ht="10">
      <c r="B154" s="184"/>
      <c r="C154" s="185"/>
      <c r="D154" s="186" t="s">
        <v>148</v>
      </c>
      <c r="E154" s="187" t="s">
        <v>1</v>
      </c>
      <c r="F154" s="188" t="s">
        <v>302</v>
      </c>
      <c r="G154" s="185"/>
      <c r="H154" s="189">
        <v>1281.816</v>
      </c>
      <c r="I154" s="190"/>
      <c r="J154" s="185"/>
      <c r="K154" s="185"/>
      <c r="L154" s="191"/>
      <c r="M154" s="192"/>
      <c r="N154" s="193"/>
      <c r="O154" s="193"/>
      <c r="P154" s="193"/>
      <c r="Q154" s="193"/>
      <c r="R154" s="193"/>
      <c r="S154" s="193"/>
      <c r="T154" s="194"/>
      <c r="AT154" s="195" t="s">
        <v>148</v>
      </c>
      <c r="AU154" s="195" t="s">
        <v>83</v>
      </c>
      <c r="AV154" s="11" t="s">
        <v>83</v>
      </c>
      <c r="AW154" s="11" t="s">
        <v>37</v>
      </c>
      <c r="AX154" s="11" t="s">
        <v>75</v>
      </c>
      <c r="AY154" s="195" t="s">
        <v>128</v>
      </c>
    </row>
    <row r="155" spans="2:65" s="12" customFormat="1" ht="10">
      <c r="B155" s="206"/>
      <c r="C155" s="207"/>
      <c r="D155" s="186" t="s">
        <v>148</v>
      </c>
      <c r="E155" s="208" t="s">
        <v>94</v>
      </c>
      <c r="F155" s="209" t="s">
        <v>174</v>
      </c>
      <c r="G155" s="207"/>
      <c r="H155" s="210">
        <v>1281.816</v>
      </c>
      <c r="I155" s="211"/>
      <c r="J155" s="207"/>
      <c r="K155" s="207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148</v>
      </c>
      <c r="AU155" s="216" t="s">
        <v>83</v>
      </c>
      <c r="AV155" s="12" t="s">
        <v>135</v>
      </c>
      <c r="AW155" s="12" t="s">
        <v>37</v>
      </c>
      <c r="AX155" s="12" t="s">
        <v>22</v>
      </c>
      <c r="AY155" s="216" t="s">
        <v>128</v>
      </c>
    </row>
    <row r="156" spans="2:65" s="1" customFormat="1" ht="16.5" customHeight="1">
      <c r="B156" s="31"/>
      <c r="C156" s="172" t="s">
        <v>303</v>
      </c>
      <c r="D156" s="172" t="s">
        <v>130</v>
      </c>
      <c r="E156" s="173" t="s">
        <v>304</v>
      </c>
      <c r="F156" s="174" t="s">
        <v>305</v>
      </c>
      <c r="G156" s="175" t="s">
        <v>280</v>
      </c>
      <c r="H156" s="176">
        <v>26.809000000000001</v>
      </c>
      <c r="I156" s="177"/>
      <c r="J156" s="178">
        <f>ROUND(I156*H156,2)</f>
        <v>0</v>
      </c>
      <c r="K156" s="174" t="s">
        <v>134</v>
      </c>
      <c r="L156" s="35"/>
      <c r="M156" s="217" t="s">
        <v>1</v>
      </c>
      <c r="N156" s="218" t="s">
        <v>46</v>
      </c>
      <c r="O156" s="219"/>
      <c r="P156" s="220">
        <f>O156*H156</f>
        <v>0</v>
      </c>
      <c r="Q156" s="220">
        <v>0</v>
      </c>
      <c r="R156" s="220">
        <f>Q156*H156</f>
        <v>0</v>
      </c>
      <c r="S156" s="220">
        <v>0</v>
      </c>
      <c r="T156" s="221">
        <f>S156*H156</f>
        <v>0</v>
      </c>
      <c r="AR156" s="14" t="s">
        <v>135</v>
      </c>
      <c r="AT156" s="14" t="s">
        <v>130</v>
      </c>
      <c r="AU156" s="14" t="s">
        <v>83</v>
      </c>
      <c r="AY156" s="14" t="s">
        <v>128</v>
      </c>
      <c r="BE156" s="183">
        <f>IF(N156="základní",J156,0)</f>
        <v>0</v>
      </c>
      <c r="BF156" s="183">
        <f>IF(N156="snížená",J156,0)</f>
        <v>0</v>
      </c>
      <c r="BG156" s="183">
        <f>IF(N156="zákl. přenesená",J156,0)</f>
        <v>0</v>
      </c>
      <c r="BH156" s="183">
        <f>IF(N156="sníž. přenesená",J156,0)</f>
        <v>0</v>
      </c>
      <c r="BI156" s="183">
        <f>IF(N156="nulová",J156,0)</f>
        <v>0</v>
      </c>
      <c r="BJ156" s="14" t="s">
        <v>22</v>
      </c>
      <c r="BK156" s="183">
        <f>ROUND(I156*H156,2)</f>
        <v>0</v>
      </c>
      <c r="BL156" s="14" t="s">
        <v>135</v>
      </c>
      <c r="BM156" s="14" t="s">
        <v>306</v>
      </c>
    </row>
    <row r="157" spans="2:65" s="1" customFormat="1" ht="7" customHeight="1">
      <c r="B157" s="43"/>
      <c r="C157" s="44"/>
      <c r="D157" s="44"/>
      <c r="E157" s="44"/>
      <c r="F157" s="44"/>
      <c r="G157" s="44"/>
      <c r="H157" s="44"/>
      <c r="I157" s="123"/>
      <c r="J157" s="44"/>
      <c r="K157" s="44"/>
      <c r="L157" s="35"/>
    </row>
  </sheetData>
  <sheetProtection algorithmName="SHA-512" hashValue="AwuXsilqATArSyPwr7pbwG8R9dE34Hh198+g+cTFO0dEESMd6/PHQtEZxnNkI16oYqMTHJjV7ySWfiYL9ZvVUA==" saltValue="I7lmEHGbsGTNKbf7Qn+MN8Flpp8W9SOrsU53hvHfo9WVWy/PbvbgNG+5Gq8ZsCLlJeyR+sc12Tw7vP5LKIxCyg==" spinCount="100000" sheet="1" objects="1" scenarios="1" formatColumns="0" formatRows="0" autoFilter="0"/>
  <autoFilter ref="C83:K156"/>
  <mergeCells count="9">
    <mergeCell ref="E50:H50"/>
    <mergeCell ref="E74:H74"/>
    <mergeCell ref="E76:H76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BM92"/>
  <sheetViews>
    <sheetView showGridLines="0" workbookViewId="0"/>
  </sheetViews>
  <sheetFormatPr defaultRowHeight="14.5"/>
  <cols>
    <col min="1" max="1" width="8.33203125" customWidth="1"/>
    <col min="2" max="2" width="1.6640625" customWidth="1"/>
    <col min="3" max="3" width="4.21875" customWidth="1"/>
    <col min="4" max="4" width="4.33203125" customWidth="1"/>
    <col min="5" max="5" width="17.21875" customWidth="1"/>
    <col min="6" max="6" width="100.77734375" customWidth="1"/>
    <col min="7" max="7" width="8.6640625" customWidth="1"/>
    <col min="8" max="8" width="11.21875" customWidth="1"/>
    <col min="9" max="9" width="14.21875" style="94" customWidth="1"/>
    <col min="10" max="10" width="23.44140625" customWidth="1"/>
    <col min="11" max="11" width="15.44140625" customWidth="1"/>
    <col min="12" max="12" width="9.33203125" customWidth="1"/>
    <col min="13" max="13" width="10.77734375" hidden="1" customWidth="1"/>
    <col min="14" max="14" width="9.33203125" hidden="1"/>
    <col min="15" max="20" width="14.2187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7" customHeight="1"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AT2" s="14" t="s">
        <v>86</v>
      </c>
    </row>
    <row r="3" spans="2:46" ht="7" customHeight="1">
      <c r="B3" s="96"/>
      <c r="C3" s="97"/>
      <c r="D3" s="97"/>
      <c r="E3" s="97"/>
      <c r="F3" s="97"/>
      <c r="G3" s="97"/>
      <c r="H3" s="97"/>
      <c r="I3" s="98"/>
      <c r="J3" s="97"/>
      <c r="K3" s="97"/>
      <c r="L3" s="17"/>
      <c r="AT3" s="14" t="s">
        <v>83</v>
      </c>
    </row>
    <row r="4" spans="2:46" ht="25" customHeight="1">
      <c r="B4" s="17"/>
      <c r="D4" s="99" t="s">
        <v>93</v>
      </c>
      <c r="L4" s="17"/>
      <c r="M4" s="21" t="s">
        <v>10</v>
      </c>
      <c r="AT4" s="14" t="s">
        <v>4</v>
      </c>
    </row>
    <row r="5" spans="2:46" ht="7" customHeight="1">
      <c r="B5" s="17"/>
      <c r="L5" s="17"/>
    </row>
    <row r="6" spans="2:46" ht="12" customHeight="1">
      <c r="B6" s="17"/>
      <c r="D6" s="100" t="s">
        <v>16</v>
      </c>
      <c r="L6" s="17"/>
    </row>
    <row r="7" spans="2:46" ht="16.5" customHeight="1">
      <c r="B7" s="17"/>
      <c r="E7" s="262" t="str">
        <f>'Rekapitulace stavby'!K6</f>
        <v>Oprava místní komunikace v obci Svatojánský Újezd - etapa I.</v>
      </c>
      <c r="F7" s="263"/>
      <c r="G7" s="263"/>
      <c r="H7" s="263"/>
      <c r="L7" s="17"/>
    </row>
    <row r="8" spans="2:46" s="1" customFormat="1" ht="12" customHeight="1">
      <c r="B8" s="35"/>
      <c r="D8" s="100" t="s">
        <v>100</v>
      </c>
      <c r="I8" s="101"/>
      <c r="L8" s="35"/>
    </row>
    <row r="9" spans="2:46" s="1" customFormat="1" ht="37" customHeight="1">
      <c r="B9" s="35"/>
      <c r="E9" s="264" t="s">
        <v>307</v>
      </c>
      <c r="F9" s="265"/>
      <c r="G9" s="265"/>
      <c r="H9" s="265"/>
      <c r="I9" s="101"/>
      <c r="L9" s="35"/>
    </row>
    <row r="10" spans="2:46" s="1" customFormat="1" ht="10">
      <c r="B10" s="35"/>
      <c r="I10" s="101"/>
      <c r="L10" s="35"/>
    </row>
    <row r="11" spans="2:46" s="1" customFormat="1" ht="12" customHeight="1">
      <c r="B11" s="35"/>
      <c r="D11" s="100" t="s">
        <v>19</v>
      </c>
      <c r="F11" s="14" t="s">
        <v>20</v>
      </c>
      <c r="I11" s="102" t="s">
        <v>21</v>
      </c>
      <c r="J11" s="14" t="s">
        <v>1</v>
      </c>
      <c r="L11" s="35"/>
    </row>
    <row r="12" spans="2:46" s="1" customFormat="1" ht="12" customHeight="1">
      <c r="B12" s="35"/>
      <c r="D12" s="100" t="s">
        <v>23</v>
      </c>
      <c r="F12" s="14" t="s">
        <v>308</v>
      </c>
      <c r="I12" s="102" t="s">
        <v>25</v>
      </c>
      <c r="J12" s="103" t="str">
        <f>'Rekapitulace stavby'!AN8</f>
        <v>21. 11. 2018</v>
      </c>
      <c r="L12" s="35"/>
    </row>
    <row r="13" spans="2:46" s="1" customFormat="1" ht="10.75" customHeight="1">
      <c r="B13" s="35"/>
      <c r="I13" s="101"/>
      <c r="L13" s="35"/>
    </row>
    <row r="14" spans="2:46" s="1" customFormat="1" ht="12" customHeight="1">
      <c r="B14" s="35"/>
      <c r="D14" s="100" t="s">
        <v>29</v>
      </c>
      <c r="I14" s="102" t="s">
        <v>30</v>
      </c>
      <c r="J14" s="14" t="s">
        <v>1</v>
      </c>
      <c r="L14" s="35"/>
    </row>
    <row r="15" spans="2:46" s="1" customFormat="1" ht="18" customHeight="1">
      <c r="B15" s="35"/>
      <c r="E15" s="14" t="s">
        <v>309</v>
      </c>
      <c r="I15" s="102" t="s">
        <v>32</v>
      </c>
      <c r="J15" s="14" t="s">
        <v>1</v>
      </c>
      <c r="L15" s="35"/>
    </row>
    <row r="16" spans="2:46" s="1" customFormat="1" ht="7" customHeight="1">
      <c r="B16" s="35"/>
      <c r="I16" s="101"/>
      <c r="L16" s="35"/>
    </row>
    <row r="17" spans="2:12" s="1" customFormat="1" ht="12" customHeight="1">
      <c r="B17" s="35"/>
      <c r="D17" s="100" t="s">
        <v>33</v>
      </c>
      <c r="I17" s="102" t="s">
        <v>30</v>
      </c>
      <c r="J17" s="27" t="str">
        <f>'Rekapitulace stavby'!AN13</f>
        <v>Vyplň údaj</v>
      </c>
      <c r="L17" s="35"/>
    </row>
    <row r="18" spans="2:12" s="1" customFormat="1" ht="18" customHeight="1">
      <c r="B18" s="35"/>
      <c r="E18" s="266" t="str">
        <f>'Rekapitulace stavby'!E14</f>
        <v>Vyplň údaj</v>
      </c>
      <c r="F18" s="267"/>
      <c r="G18" s="267"/>
      <c r="H18" s="267"/>
      <c r="I18" s="102" t="s">
        <v>32</v>
      </c>
      <c r="J18" s="27" t="str">
        <f>'Rekapitulace stavby'!AN14</f>
        <v>Vyplň údaj</v>
      </c>
      <c r="L18" s="35"/>
    </row>
    <row r="19" spans="2:12" s="1" customFormat="1" ht="7" customHeight="1">
      <c r="B19" s="35"/>
      <c r="I19" s="101"/>
      <c r="L19" s="35"/>
    </row>
    <row r="20" spans="2:12" s="1" customFormat="1" ht="12" customHeight="1">
      <c r="B20" s="35"/>
      <c r="D20" s="100" t="s">
        <v>35</v>
      </c>
      <c r="I20" s="102" t="s">
        <v>30</v>
      </c>
      <c r="J20" s="14" t="s">
        <v>1</v>
      </c>
      <c r="L20" s="35"/>
    </row>
    <row r="21" spans="2:12" s="1" customFormat="1" ht="18" customHeight="1">
      <c r="B21" s="35"/>
      <c r="E21" s="14" t="s">
        <v>36</v>
      </c>
      <c r="I21" s="102" t="s">
        <v>32</v>
      </c>
      <c r="J21" s="14" t="s">
        <v>1</v>
      </c>
      <c r="L21" s="35"/>
    </row>
    <row r="22" spans="2:12" s="1" customFormat="1" ht="7" customHeight="1">
      <c r="B22" s="35"/>
      <c r="I22" s="101"/>
      <c r="L22" s="35"/>
    </row>
    <row r="23" spans="2:12" s="1" customFormat="1" ht="12" customHeight="1">
      <c r="B23" s="35"/>
      <c r="D23" s="100" t="s">
        <v>38</v>
      </c>
      <c r="I23" s="102" t="s">
        <v>30</v>
      </c>
      <c r="J23" s="14" t="str">
        <f>IF('Rekapitulace stavby'!AN19="","",'Rekapitulace stavby'!AN19)</f>
        <v/>
      </c>
      <c r="L23" s="35"/>
    </row>
    <row r="24" spans="2:12" s="1" customFormat="1" ht="18" customHeight="1">
      <c r="B24" s="35"/>
      <c r="E24" s="14" t="str">
        <f>IF('Rekapitulace stavby'!E20="","",'Rekapitulace stavby'!E20)</f>
        <v xml:space="preserve"> </v>
      </c>
      <c r="I24" s="102" t="s">
        <v>32</v>
      </c>
      <c r="J24" s="14" t="str">
        <f>IF('Rekapitulace stavby'!AN20="","",'Rekapitulace stavby'!AN20)</f>
        <v/>
      </c>
      <c r="L24" s="35"/>
    </row>
    <row r="25" spans="2:12" s="1" customFormat="1" ht="7" customHeight="1">
      <c r="B25" s="35"/>
      <c r="I25" s="101"/>
      <c r="L25" s="35"/>
    </row>
    <row r="26" spans="2:12" s="1" customFormat="1" ht="12" customHeight="1">
      <c r="B26" s="35"/>
      <c r="D26" s="100" t="s">
        <v>40</v>
      </c>
      <c r="I26" s="101"/>
      <c r="L26" s="35"/>
    </row>
    <row r="27" spans="2:12" s="6" customFormat="1" ht="16.5" customHeight="1">
      <c r="B27" s="104"/>
      <c r="E27" s="268" t="s">
        <v>1</v>
      </c>
      <c r="F27" s="268"/>
      <c r="G27" s="268"/>
      <c r="H27" s="268"/>
      <c r="I27" s="105"/>
      <c r="L27" s="104"/>
    </row>
    <row r="28" spans="2:12" s="1" customFormat="1" ht="7" customHeight="1">
      <c r="B28" s="35"/>
      <c r="I28" s="101"/>
      <c r="L28" s="35"/>
    </row>
    <row r="29" spans="2:12" s="1" customFormat="1" ht="7" customHeight="1">
      <c r="B29" s="35"/>
      <c r="D29" s="53"/>
      <c r="E29" s="53"/>
      <c r="F29" s="53"/>
      <c r="G29" s="53"/>
      <c r="H29" s="53"/>
      <c r="I29" s="106"/>
      <c r="J29" s="53"/>
      <c r="K29" s="53"/>
      <c r="L29" s="35"/>
    </row>
    <row r="30" spans="2:12" s="1" customFormat="1" ht="25.4" customHeight="1">
      <c r="B30" s="35"/>
      <c r="D30" s="107" t="s">
        <v>41</v>
      </c>
      <c r="I30" s="101"/>
      <c r="J30" s="108">
        <f>ROUNDUP(J81, 2)</f>
        <v>0</v>
      </c>
      <c r="L30" s="35"/>
    </row>
    <row r="31" spans="2:12" s="1" customFormat="1" ht="7" customHeight="1">
      <c r="B31" s="35"/>
      <c r="D31" s="53"/>
      <c r="E31" s="53"/>
      <c r="F31" s="53"/>
      <c r="G31" s="53"/>
      <c r="H31" s="53"/>
      <c r="I31" s="106"/>
      <c r="J31" s="53"/>
      <c r="K31" s="53"/>
      <c r="L31" s="35"/>
    </row>
    <row r="32" spans="2:12" s="1" customFormat="1" ht="14.4" customHeight="1">
      <c r="B32" s="35"/>
      <c r="F32" s="109" t="s">
        <v>43</v>
      </c>
      <c r="I32" s="110" t="s">
        <v>42</v>
      </c>
      <c r="J32" s="109" t="s">
        <v>44</v>
      </c>
      <c r="L32" s="35"/>
    </row>
    <row r="33" spans="2:12" s="1" customFormat="1" ht="14.4" customHeight="1">
      <c r="B33" s="35"/>
      <c r="D33" s="100" t="s">
        <v>45</v>
      </c>
      <c r="E33" s="100" t="s">
        <v>46</v>
      </c>
      <c r="F33" s="111">
        <f>ROUNDUP((SUM(BE81:BE91)),  2)</f>
        <v>0</v>
      </c>
      <c r="I33" s="112">
        <v>0.21</v>
      </c>
      <c r="J33" s="111">
        <f>ROUNDUP(((SUM(BE81:BE91))*I33),  2)</f>
        <v>0</v>
      </c>
      <c r="L33" s="35"/>
    </row>
    <row r="34" spans="2:12" s="1" customFormat="1" ht="14.4" customHeight="1">
      <c r="B34" s="35"/>
      <c r="E34" s="100" t="s">
        <v>47</v>
      </c>
      <c r="F34" s="111">
        <f>ROUNDUP((SUM(BF81:BF91)),  2)</f>
        <v>0</v>
      </c>
      <c r="I34" s="112">
        <v>0.15</v>
      </c>
      <c r="J34" s="111">
        <f>ROUNDUP(((SUM(BF81:BF91))*I34),  2)</f>
        <v>0</v>
      </c>
      <c r="L34" s="35"/>
    </row>
    <row r="35" spans="2:12" s="1" customFormat="1" ht="14.4" hidden="1" customHeight="1">
      <c r="B35" s="35"/>
      <c r="E35" s="100" t="s">
        <v>48</v>
      </c>
      <c r="F35" s="111">
        <f>ROUNDUP((SUM(BG81:BG91)),  2)</f>
        <v>0</v>
      </c>
      <c r="I35" s="112">
        <v>0.21</v>
      </c>
      <c r="J35" s="111">
        <f>0</f>
        <v>0</v>
      </c>
      <c r="L35" s="35"/>
    </row>
    <row r="36" spans="2:12" s="1" customFormat="1" ht="14.4" hidden="1" customHeight="1">
      <c r="B36" s="35"/>
      <c r="E36" s="100" t="s">
        <v>49</v>
      </c>
      <c r="F36" s="111">
        <f>ROUNDUP((SUM(BH81:BH91)),  2)</f>
        <v>0</v>
      </c>
      <c r="I36" s="112">
        <v>0.15</v>
      </c>
      <c r="J36" s="111">
        <f>0</f>
        <v>0</v>
      </c>
      <c r="L36" s="35"/>
    </row>
    <row r="37" spans="2:12" s="1" customFormat="1" ht="14.4" hidden="1" customHeight="1">
      <c r="B37" s="35"/>
      <c r="E37" s="100" t="s">
        <v>50</v>
      </c>
      <c r="F37" s="111">
        <f>ROUNDUP((SUM(BI81:BI91)),  2)</f>
        <v>0</v>
      </c>
      <c r="I37" s="112">
        <v>0</v>
      </c>
      <c r="J37" s="111">
        <f>0</f>
        <v>0</v>
      </c>
      <c r="L37" s="35"/>
    </row>
    <row r="38" spans="2:12" s="1" customFormat="1" ht="7" customHeight="1">
      <c r="B38" s="35"/>
      <c r="I38" s="101"/>
      <c r="L38" s="35"/>
    </row>
    <row r="39" spans="2:12" s="1" customFormat="1" ht="25.4" customHeight="1">
      <c r="B39" s="35"/>
      <c r="C39" s="113"/>
      <c r="D39" s="114" t="s">
        <v>51</v>
      </c>
      <c r="E39" s="115"/>
      <c r="F39" s="115"/>
      <c r="G39" s="116" t="s">
        <v>52</v>
      </c>
      <c r="H39" s="117" t="s">
        <v>53</v>
      </c>
      <c r="I39" s="118"/>
      <c r="J39" s="119">
        <f>SUM(J30:J37)</f>
        <v>0</v>
      </c>
      <c r="K39" s="120"/>
      <c r="L39" s="35"/>
    </row>
    <row r="40" spans="2:12" s="1" customFormat="1" ht="14.4" customHeight="1">
      <c r="B40" s="121"/>
      <c r="C40" s="122"/>
      <c r="D40" s="122"/>
      <c r="E40" s="122"/>
      <c r="F40" s="122"/>
      <c r="G40" s="122"/>
      <c r="H40" s="122"/>
      <c r="I40" s="123"/>
      <c r="J40" s="122"/>
      <c r="K40" s="122"/>
      <c r="L40" s="35"/>
    </row>
    <row r="44" spans="2:12" s="1" customFormat="1" ht="7" customHeight="1">
      <c r="B44" s="124"/>
      <c r="C44" s="125"/>
      <c r="D44" s="125"/>
      <c r="E44" s="125"/>
      <c r="F44" s="125"/>
      <c r="G44" s="125"/>
      <c r="H44" s="125"/>
      <c r="I44" s="126"/>
      <c r="J44" s="125"/>
      <c r="K44" s="125"/>
      <c r="L44" s="35"/>
    </row>
    <row r="45" spans="2:12" s="1" customFormat="1" ht="25" customHeight="1">
      <c r="B45" s="31"/>
      <c r="C45" s="20" t="s">
        <v>103</v>
      </c>
      <c r="D45" s="32"/>
      <c r="E45" s="32"/>
      <c r="F45" s="32"/>
      <c r="G45" s="32"/>
      <c r="H45" s="32"/>
      <c r="I45" s="101"/>
      <c r="J45" s="32"/>
      <c r="K45" s="32"/>
      <c r="L45" s="35"/>
    </row>
    <row r="46" spans="2:12" s="1" customFormat="1" ht="7" customHeight="1">
      <c r="B46" s="31"/>
      <c r="C46" s="32"/>
      <c r="D46" s="32"/>
      <c r="E46" s="32"/>
      <c r="F46" s="32"/>
      <c r="G46" s="32"/>
      <c r="H46" s="32"/>
      <c r="I46" s="101"/>
      <c r="J46" s="32"/>
      <c r="K46" s="32"/>
      <c r="L46" s="35"/>
    </row>
    <row r="47" spans="2:12" s="1" customFormat="1" ht="12" customHeight="1">
      <c r="B47" s="31"/>
      <c r="C47" s="26" t="s">
        <v>16</v>
      </c>
      <c r="D47" s="32"/>
      <c r="E47" s="32"/>
      <c r="F47" s="32"/>
      <c r="G47" s="32"/>
      <c r="H47" s="32"/>
      <c r="I47" s="101"/>
      <c r="J47" s="32"/>
      <c r="K47" s="32"/>
      <c r="L47" s="35"/>
    </row>
    <row r="48" spans="2:12" s="1" customFormat="1" ht="16.5" customHeight="1">
      <c r="B48" s="31"/>
      <c r="C48" s="32"/>
      <c r="D48" s="32"/>
      <c r="E48" s="269" t="str">
        <f>E7</f>
        <v>Oprava místní komunikace v obci Svatojánský Újezd - etapa I.</v>
      </c>
      <c r="F48" s="270"/>
      <c r="G48" s="270"/>
      <c r="H48" s="270"/>
      <c r="I48" s="101"/>
      <c r="J48" s="32"/>
      <c r="K48" s="32"/>
      <c r="L48" s="35"/>
    </row>
    <row r="49" spans="2:47" s="1" customFormat="1" ht="12" customHeight="1">
      <c r="B49" s="31"/>
      <c r="C49" s="26" t="s">
        <v>100</v>
      </c>
      <c r="D49" s="32"/>
      <c r="E49" s="32"/>
      <c r="F49" s="32"/>
      <c r="G49" s="32"/>
      <c r="H49" s="32"/>
      <c r="I49" s="101"/>
      <c r="J49" s="32"/>
      <c r="K49" s="32"/>
      <c r="L49" s="35"/>
    </row>
    <row r="50" spans="2:47" s="1" customFormat="1" ht="16.5" customHeight="1">
      <c r="B50" s="31"/>
      <c r="C50" s="32"/>
      <c r="D50" s="32"/>
      <c r="E50" s="241" t="str">
        <f>E9</f>
        <v>02 - Ostatní a vedlejší náklady</v>
      </c>
      <c r="F50" s="240"/>
      <c r="G50" s="240"/>
      <c r="H50" s="240"/>
      <c r="I50" s="101"/>
      <c r="J50" s="32"/>
      <c r="K50" s="32"/>
      <c r="L50" s="35"/>
    </row>
    <row r="51" spans="2:47" s="1" customFormat="1" ht="7" customHeight="1">
      <c r="B51" s="31"/>
      <c r="C51" s="32"/>
      <c r="D51" s="32"/>
      <c r="E51" s="32"/>
      <c r="F51" s="32"/>
      <c r="G51" s="32"/>
      <c r="H51" s="32"/>
      <c r="I51" s="101"/>
      <c r="J51" s="32"/>
      <c r="K51" s="32"/>
      <c r="L51" s="35"/>
    </row>
    <row r="52" spans="2:47" s="1" customFormat="1" ht="12" customHeight="1">
      <c r="B52" s="31"/>
      <c r="C52" s="26" t="s">
        <v>23</v>
      </c>
      <c r="D52" s="32"/>
      <c r="E52" s="32"/>
      <c r="F52" s="24" t="str">
        <f>F12</f>
        <v>k.ú. Chrást u Poříčan</v>
      </c>
      <c r="G52" s="32"/>
      <c r="H52" s="32"/>
      <c r="I52" s="102" t="s">
        <v>25</v>
      </c>
      <c r="J52" s="52" t="str">
        <f>IF(J12="","",J12)</f>
        <v>21. 11. 2018</v>
      </c>
      <c r="K52" s="32"/>
      <c r="L52" s="35"/>
    </row>
    <row r="53" spans="2:47" s="1" customFormat="1" ht="7" customHeight="1">
      <c r="B53" s="31"/>
      <c r="C53" s="32"/>
      <c r="D53" s="32"/>
      <c r="E53" s="32"/>
      <c r="F53" s="32"/>
      <c r="G53" s="32"/>
      <c r="H53" s="32"/>
      <c r="I53" s="101"/>
      <c r="J53" s="32"/>
      <c r="K53" s="32"/>
      <c r="L53" s="35"/>
    </row>
    <row r="54" spans="2:47" s="1" customFormat="1" ht="38.5" customHeight="1">
      <c r="B54" s="31"/>
      <c r="C54" s="26" t="s">
        <v>29</v>
      </c>
      <c r="D54" s="32"/>
      <c r="E54" s="32"/>
      <c r="F54" s="24" t="str">
        <f>E15</f>
        <v>Obec Chrást , č.p.150,289 14 Chrást</v>
      </c>
      <c r="G54" s="32"/>
      <c r="H54" s="32"/>
      <c r="I54" s="102" t="s">
        <v>35</v>
      </c>
      <c r="J54" s="29" t="str">
        <f>E21</f>
        <v xml:space="preserve">Projecticon s.r.o., A.Kopeckého 151,Nový Hrádek </v>
      </c>
      <c r="K54" s="32"/>
      <c r="L54" s="35"/>
    </row>
    <row r="55" spans="2:47" s="1" customFormat="1" ht="13.65" customHeight="1">
      <c r="B55" s="31"/>
      <c r="C55" s="26" t="s">
        <v>33</v>
      </c>
      <c r="D55" s="32"/>
      <c r="E55" s="32"/>
      <c r="F55" s="24" t="str">
        <f>IF(E18="","",E18)</f>
        <v>Vyplň údaj</v>
      </c>
      <c r="G55" s="32"/>
      <c r="H55" s="32"/>
      <c r="I55" s="102" t="s">
        <v>38</v>
      </c>
      <c r="J55" s="29" t="str">
        <f>E24</f>
        <v xml:space="preserve"> </v>
      </c>
      <c r="K55" s="32"/>
      <c r="L55" s="35"/>
    </row>
    <row r="56" spans="2:47" s="1" customFormat="1" ht="10.25" customHeight="1">
      <c r="B56" s="31"/>
      <c r="C56" s="32"/>
      <c r="D56" s="32"/>
      <c r="E56" s="32"/>
      <c r="F56" s="32"/>
      <c r="G56" s="32"/>
      <c r="H56" s="32"/>
      <c r="I56" s="101"/>
      <c r="J56" s="32"/>
      <c r="K56" s="32"/>
      <c r="L56" s="35"/>
    </row>
    <row r="57" spans="2:47" s="1" customFormat="1" ht="29.25" customHeight="1">
      <c r="B57" s="31"/>
      <c r="C57" s="127" t="s">
        <v>104</v>
      </c>
      <c r="D57" s="128"/>
      <c r="E57" s="128"/>
      <c r="F57" s="128"/>
      <c r="G57" s="128"/>
      <c r="H57" s="128"/>
      <c r="I57" s="129"/>
      <c r="J57" s="130" t="s">
        <v>105</v>
      </c>
      <c r="K57" s="128"/>
      <c r="L57" s="35"/>
    </row>
    <row r="58" spans="2:47" s="1" customFormat="1" ht="10.25" customHeight="1">
      <c r="B58" s="31"/>
      <c r="C58" s="32"/>
      <c r="D58" s="32"/>
      <c r="E58" s="32"/>
      <c r="F58" s="32"/>
      <c r="G58" s="32"/>
      <c r="H58" s="32"/>
      <c r="I58" s="101"/>
      <c r="J58" s="32"/>
      <c r="K58" s="32"/>
      <c r="L58" s="35"/>
    </row>
    <row r="59" spans="2:47" s="1" customFormat="1" ht="22.75" customHeight="1">
      <c r="B59" s="31"/>
      <c r="C59" s="131" t="s">
        <v>106</v>
      </c>
      <c r="D59" s="32"/>
      <c r="E59" s="32"/>
      <c r="F59" s="32"/>
      <c r="G59" s="32"/>
      <c r="H59" s="32"/>
      <c r="I59" s="101"/>
      <c r="J59" s="70">
        <f>J81</f>
        <v>0</v>
      </c>
      <c r="K59" s="32"/>
      <c r="L59" s="35"/>
      <c r="AU59" s="14" t="s">
        <v>107</v>
      </c>
    </row>
    <row r="60" spans="2:47" s="7" customFormat="1" ht="25" customHeight="1">
      <c r="B60" s="132"/>
      <c r="C60" s="133"/>
      <c r="D60" s="134" t="s">
        <v>310</v>
      </c>
      <c r="E60" s="135"/>
      <c r="F60" s="135"/>
      <c r="G60" s="135"/>
      <c r="H60" s="135"/>
      <c r="I60" s="136"/>
      <c r="J60" s="137">
        <f>J82</f>
        <v>0</v>
      </c>
      <c r="K60" s="133"/>
      <c r="L60" s="138"/>
    </row>
    <row r="61" spans="2:47" s="8" customFormat="1" ht="19.899999999999999" customHeight="1">
      <c r="B61" s="139"/>
      <c r="C61" s="140"/>
      <c r="D61" s="141" t="s">
        <v>311</v>
      </c>
      <c r="E61" s="142"/>
      <c r="F61" s="142"/>
      <c r="G61" s="142"/>
      <c r="H61" s="142"/>
      <c r="I61" s="143"/>
      <c r="J61" s="144">
        <f>J83</f>
        <v>0</v>
      </c>
      <c r="K61" s="140"/>
      <c r="L61" s="145"/>
    </row>
    <row r="62" spans="2:47" s="1" customFormat="1" ht="21.75" customHeight="1">
      <c r="B62" s="31"/>
      <c r="C62" s="32"/>
      <c r="D62" s="32"/>
      <c r="E62" s="32"/>
      <c r="F62" s="32"/>
      <c r="G62" s="32"/>
      <c r="H62" s="32"/>
      <c r="I62" s="101"/>
      <c r="J62" s="32"/>
      <c r="K62" s="32"/>
      <c r="L62" s="35"/>
    </row>
    <row r="63" spans="2:47" s="1" customFormat="1" ht="7" customHeight="1">
      <c r="B63" s="43"/>
      <c r="C63" s="44"/>
      <c r="D63" s="44"/>
      <c r="E63" s="44"/>
      <c r="F63" s="44"/>
      <c r="G63" s="44"/>
      <c r="H63" s="44"/>
      <c r="I63" s="123"/>
      <c r="J63" s="44"/>
      <c r="K63" s="44"/>
      <c r="L63" s="35"/>
    </row>
    <row r="67" spans="2:20" s="1" customFormat="1" ht="7" customHeight="1">
      <c r="B67" s="45"/>
      <c r="C67" s="46"/>
      <c r="D67" s="46"/>
      <c r="E67" s="46"/>
      <c r="F67" s="46"/>
      <c r="G67" s="46"/>
      <c r="H67" s="46"/>
      <c r="I67" s="126"/>
      <c r="J67" s="46"/>
      <c r="K67" s="46"/>
      <c r="L67" s="35"/>
    </row>
    <row r="68" spans="2:20" s="1" customFormat="1" ht="25" customHeight="1">
      <c r="B68" s="31"/>
      <c r="C68" s="20" t="s">
        <v>113</v>
      </c>
      <c r="D68" s="32"/>
      <c r="E68" s="32"/>
      <c r="F68" s="32"/>
      <c r="G68" s="32"/>
      <c r="H68" s="32"/>
      <c r="I68" s="101"/>
      <c r="J68" s="32"/>
      <c r="K68" s="32"/>
      <c r="L68" s="35"/>
    </row>
    <row r="69" spans="2:20" s="1" customFormat="1" ht="7" customHeight="1">
      <c r="B69" s="31"/>
      <c r="C69" s="32"/>
      <c r="D69" s="32"/>
      <c r="E69" s="32"/>
      <c r="F69" s="32"/>
      <c r="G69" s="32"/>
      <c r="H69" s="32"/>
      <c r="I69" s="101"/>
      <c r="J69" s="32"/>
      <c r="K69" s="32"/>
      <c r="L69" s="35"/>
    </row>
    <row r="70" spans="2:20" s="1" customFormat="1" ht="12" customHeight="1">
      <c r="B70" s="31"/>
      <c r="C70" s="26" t="s">
        <v>16</v>
      </c>
      <c r="D70" s="32"/>
      <c r="E70" s="32"/>
      <c r="F70" s="32"/>
      <c r="G70" s="32"/>
      <c r="H70" s="32"/>
      <c r="I70" s="101"/>
      <c r="J70" s="32"/>
      <c r="K70" s="32"/>
      <c r="L70" s="35"/>
    </row>
    <row r="71" spans="2:20" s="1" customFormat="1" ht="16.5" customHeight="1">
      <c r="B71" s="31"/>
      <c r="C71" s="32"/>
      <c r="D71" s="32"/>
      <c r="E71" s="269" t="str">
        <f>E7</f>
        <v>Oprava místní komunikace v obci Svatojánský Újezd - etapa I.</v>
      </c>
      <c r="F71" s="270"/>
      <c r="G71" s="270"/>
      <c r="H71" s="270"/>
      <c r="I71" s="101"/>
      <c r="J71" s="32"/>
      <c r="K71" s="32"/>
      <c r="L71" s="35"/>
    </row>
    <row r="72" spans="2:20" s="1" customFormat="1" ht="12" customHeight="1">
      <c r="B72" s="31"/>
      <c r="C72" s="26" t="s">
        <v>100</v>
      </c>
      <c r="D72" s="32"/>
      <c r="E72" s="32"/>
      <c r="F72" s="32"/>
      <c r="G72" s="32"/>
      <c r="H72" s="32"/>
      <c r="I72" s="101"/>
      <c r="J72" s="32"/>
      <c r="K72" s="32"/>
      <c r="L72" s="35"/>
    </row>
    <row r="73" spans="2:20" s="1" customFormat="1" ht="16.5" customHeight="1">
      <c r="B73" s="31"/>
      <c r="C73" s="32"/>
      <c r="D73" s="32"/>
      <c r="E73" s="241" t="str">
        <f>E9</f>
        <v>02 - Ostatní a vedlejší náklady</v>
      </c>
      <c r="F73" s="240"/>
      <c r="G73" s="240"/>
      <c r="H73" s="240"/>
      <c r="I73" s="101"/>
      <c r="J73" s="32"/>
      <c r="K73" s="32"/>
      <c r="L73" s="35"/>
    </row>
    <row r="74" spans="2:20" s="1" customFormat="1" ht="7" customHeight="1">
      <c r="B74" s="31"/>
      <c r="C74" s="32"/>
      <c r="D74" s="32"/>
      <c r="E74" s="32"/>
      <c r="F74" s="32"/>
      <c r="G74" s="32"/>
      <c r="H74" s="32"/>
      <c r="I74" s="101"/>
      <c r="J74" s="32"/>
      <c r="K74" s="32"/>
      <c r="L74" s="35"/>
    </row>
    <row r="75" spans="2:20" s="1" customFormat="1" ht="12" customHeight="1">
      <c r="B75" s="31"/>
      <c r="C75" s="26" t="s">
        <v>23</v>
      </c>
      <c r="D75" s="32"/>
      <c r="E75" s="32"/>
      <c r="F75" s="24" t="str">
        <f>F12</f>
        <v>k.ú. Chrást u Poříčan</v>
      </c>
      <c r="G75" s="32"/>
      <c r="H75" s="32"/>
      <c r="I75" s="102" t="s">
        <v>25</v>
      </c>
      <c r="J75" s="52" t="str">
        <f>IF(J12="","",J12)</f>
        <v>21. 11. 2018</v>
      </c>
      <c r="K75" s="32"/>
      <c r="L75" s="35"/>
    </row>
    <row r="76" spans="2:20" s="1" customFormat="1" ht="7" customHeight="1">
      <c r="B76" s="31"/>
      <c r="C76" s="32"/>
      <c r="D76" s="32"/>
      <c r="E76" s="32"/>
      <c r="F76" s="32"/>
      <c r="G76" s="32"/>
      <c r="H76" s="32"/>
      <c r="I76" s="101"/>
      <c r="J76" s="32"/>
      <c r="K76" s="32"/>
      <c r="L76" s="35"/>
    </row>
    <row r="77" spans="2:20" s="1" customFormat="1" ht="38.5" customHeight="1">
      <c r="B77" s="31"/>
      <c r="C77" s="26" t="s">
        <v>29</v>
      </c>
      <c r="D77" s="32"/>
      <c r="E77" s="32"/>
      <c r="F77" s="24" t="str">
        <f>E15</f>
        <v>Obec Chrást , č.p.150,289 14 Chrást</v>
      </c>
      <c r="G77" s="32"/>
      <c r="H77" s="32"/>
      <c r="I77" s="102" t="s">
        <v>35</v>
      </c>
      <c r="J77" s="29" t="str">
        <f>E21</f>
        <v xml:space="preserve">Projecticon s.r.o., A.Kopeckého 151,Nový Hrádek </v>
      </c>
      <c r="K77" s="32"/>
      <c r="L77" s="35"/>
    </row>
    <row r="78" spans="2:20" s="1" customFormat="1" ht="13.65" customHeight="1">
      <c r="B78" s="31"/>
      <c r="C78" s="26" t="s">
        <v>33</v>
      </c>
      <c r="D78" s="32"/>
      <c r="E78" s="32"/>
      <c r="F78" s="24" t="str">
        <f>IF(E18="","",E18)</f>
        <v>Vyplň údaj</v>
      </c>
      <c r="G78" s="32"/>
      <c r="H78" s="32"/>
      <c r="I78" s="102" t="s">
        <v>38</v>
      </c>
      <c r="J78" s="29" t="str">
        <f>E24</f>
        <v xml:space="preserve"> </v>
      </c>
      <c r="K78" s="32"/>
      <c r="L78" s="35"/>
    </row>
    <row r="79" spans="2:20" s="1" customFormat="1" ht="10.25" customHeight="1">
      <c r="B79" s="31"/>
      <c r="C79" s="32"/>
      <c r="D79" s="32"/>
      <c r="E79" s="32"/>
      <c r="F79" s="32"/>
      <c r="G79" s="32"/>
      <c r="H79" s="32"/>
      <c r="I79" s="101"/>
      <c r="J79" s="32"/>
      <c r="K79" s="32"/>
      <c r="L79" s="35"/>
    </row>
    <row r="80" spans="2:20" s="9" customFormat="1" ht="29.25" customHeight="1">
      <c r="B80" s="146"/>
      <c r="C80" s="147" t="s">
        <v>114</v>
      </c>
      <c r="D80" s="148" t="s">
        <v>60</v>
      </c>
      <c r="E80" s="148" t="s">
        <v>56</v>
      </c>
      <c r="F80" s="148" t="s">
        <v>57</v>
      </c>
      <c r="G80" s="148" t="s">
        <v>115</v>
      </c>
      <c r="H80" s="148" t="s">
        <v>116</v>
      </c>
      <c r="I80" s="149" t="s">
        <v>117</v>
      </c>
      <c r="J80" s="148" t="s">
        <v>105</v>
      </c>
      <c r="K80" s="150" t="s">
        <v>118</v>
      </c>
      <c r="L80" s="151"/>
      <c r="M80" s="61" t="s">
        <v>1</v>
      </c>
      <c r="N80" s="62" t="s">
        <v>45</v>
      </c>
      <c r="O80" s="62" t="s">
        <v>119</v>
      </c>
      <c r="P80" s="62" t="s">
        <v>120</v>
      </c>
      <c r="Q80" s="62" t="s">
        <v>121</v>
      </c>
      <c r="R80" s="62" t="s">
        <v>122</v>
      </c>
      <c r="S80" s="62" t="s">
        <v>123</v>
      </c>
      <c r="T80" s="63" t="s">
        <v>124</v>
      </c>
    </row>
    <row r="81" spans="2:65" s="1" customFormat="1" ht="22.75" customHeight="1">
      <c r="B81" s="31"/>
      <c r="C81" s="68" t="s">
        <v>125</v>
      </c>
      <c r="D81" s="32"/>
      <c r="E81" s="32"/>
      <c r="F81" s="32"/>
      <c r="G81" s="32"/>
      <c r="H81" s="32"/>
      <c r="I81" s="101"/>
      <c r="J81" s="152">
        <f>BK81</f>
        <v>0</v>
      </c>
      <c r="K81" s="32"/>
      <c r="L81" s="35"/>
      <c r="M81" s="64"/>
      <c r="N81" s="65"/>
      <c r="O81" s="65"/>
      <c r="P81" s="153">
        <f>P82</f>
        <v>0</v>
      </c>
      <c r="Q81" s="65"/>
      <c r="R81" s="153">
        <f>R82</f>
        <v>0</v>
      </c>
      <c r="S81" s="65"/>
      <c r="T81" s="154">
        <f>T82</f>
        <v>0</v>
      </c>
      <c r="AT81" s="14" t="s">
        <v>74</v>
      </c>
      <c r="AU81" s="14" t="s">
        <v>107</v>
      </c>
      <c r="BK81" s="155">
        <f>BK82</f>
        <v>0</v>
      </c>
    </row>
    <row r="82" spans="2:65" s="10" customFormat="1" ht="25.9" customHeight="1">
      <c r="B82" s="156"/>
      <c r="C82" s="157"/>
      <c r="D82" s="158" t="s">
        <v>74</v>
      </c>
      <c r="E82" s="159" t="s">
        <v>312</v>
      </c>
      <c r="F82" s="159" t="s">
        <v>313</v>
      </c>
      <c r="G82" s="157"/>
      <c r="H82" s="157"/>
      <c r="I82" s="160"/>
      <c r="J82" s="161">
        <f>BK82</f>
        <v>0</v>
      </c>
      <c r="K82" s="157"/>
      <c r="L82" s="162"/>
      <c r="M82" s="163"/>
      <c r="N82" s="164"/>
      <c r="O82" s="164"/>
      <c r="P82" s="165">
        <f>P83</f>
        <v>0</v>
      </c>
      <c r="Q82" s="164"/>
      <c r="R82" s="165">
        <f>R83</f>
        <v>0</v>
      </c>
      <c r="S82" s="164"/>
      <c r="T82" s="166">
        <f>T83</f>
        <v>0</v>
      </c>
      <c r="AR82" s="167" t="s">
        <v>149</v>
      </c>
      <c r="AT82" s="168" t="s">
        <v>74</v>
      </c>
      <c r="AU82" s="168" t="s">
        <v>75</v>
      </c>
      <c r="AY82" s="167" t="s">
        <v>128</v>
      </c>
      <c r="BK82" s="169">
        <f>BK83</f>
        <v>0</v>
      </c>
    </row>
    <row r="83" spans="2:65" s="10" customFormat="1" ht="22.75" customHeight="1">
      <c r="B83" s="156"/>
      <c r="C83" s="157"/>
      <c r="D83" s="158" t="s">
        <v>74</v>
      </c>
      <c r="E83" s="170" t="s">
        <v>75</v>
      </c>
      <c r="F83" s="170" t="s">
        <v>313</v>
      </c>
      <c r="G83" s="157"/>
      <c r="H83" s="157"/>
      <c r="I83" s="160"/>
      <c r="J83" s="171">
        <f>BK83</f>
        <v>0</v>
      </c>
      <c r="K83" s="157"/>
      <c r="L83" s="162"/>
      <c r="M83" s="163"/>
      <c r="N83" s="164"/>
      <c r="O83" s="164"/>
      <c r="P83" s="165">
        <f>SUM(P84:P91)</f>
        <v>0</v>
      </c>
      <c r="Q83" s="164"/>
      <c r="R83" s="165">
        <f>SUM(R84:R91)</f>
        <v>0</v>
      </c>
      <c r="S83" s="164"/>
      <c r="T83" s="166">
        <f>SUM(T84:T91)</f>
        <v>0</v>
      </c>
      <c r="AR83" s="167" t="s">
        <v>149</v>
      </c>
      <c r="AT83" s="168" t="s">
        <v>74</v>
      </c>
      <c r="AU83" s="168" t="s">
        <v>22</v>
      </c>
      <c r="AY83" s="167" t="s">
        <v>128</v>
      </c>
      <c r="BK83" s="169">
        <f>SUM(BK84:BK91)</f>
        <v>0</v>
      </c>
    </row>
    <row r="84" spans="2:65" s="1" customFormat="1" ht="16.5" customHeight="1">
      <c r="B84" s="31"/>
      <c r="C84" s="172" t="s">
        <v>22</v>
      </c>
      <c r="D84" s="172" t="s">
        <v>130</v>
      </c>
      <c r="E84" s="173" t="s">
        <v>314</v>
      </c>
      <c r="F84" s="174" t="s">
        <v>315</v>
      </c>
      <c r="G84" s="175" t="s">
        <v>265</v>
      </c>
      <c r="H84" s="176">
        <v>1</v>
      </c>
      <c r="I84" s="177"/>
      <c r="J84" s="178">
        <f t="shared" ref="J84:J91" si="0">ROUND(I84*H84,2)</f>
        <v>0</v>
      </c>
      <c r="K84" s="174" t="s">
        <v>1</v>
      </c>
      <c r="L84" s="35"/>
      <c r="M84" s="179" t="s">
        <v>1</v>
      </c>
      <c r="N84" s="180" t="s">
        <v>46</v>
      </c>
      <c r="O84" s="57"/>
      <c r="P84" s="181">
        <f t="shared" ref="P84:P91" si="1">O84*H84</f>
        <v>0</v>
      </c>
      <c r="Q84" s="181">
        <v>0</v>
      </c>
      <c r="R84" s="181">
        <f t="shared" ref="R84:R91" si="2">Q84*H84</f>
        <v>0</v>
      </c>
      <c r="S84" s="181">
        <v>0</v>
      </c>
      <c r="T84" s="182">
        <f t="shared" ref="T84:T91" si="3">S84*H84</f>
        <v>0</v>
      </c>
      <c r="AR84" s="14" t="s">
        <v>316</v>
      </c>
      <c r="AT84" s="14" t="s">
        <v>130</v>
      </c>
      <c r="AU84" s="14" t="s">
        <v>83</v>
      </c>
      <c r="AY84" s="14" t="s">
        <v>128</v>
      </c>
      <c r="BE84" s="183">
        <f t="shared" ref="BE84:BE91" si="4">IF(N84="základní",J84,0)</f>
        <v>0</v>
      </c>
      <c r="BF84" s="183">
        <f t="shared" ref="BF84:BF91" si="5">IF(N84="snížená",J84,0)</f>
        <v>0</v>
      </c>
      <c r="BG84" s="183">
        <f t="shared" ref="BG84:BG91" si="6">IF(N84="zákl. přenesená",J84,0)</f>
        <v>0</v>
      </c>
      <c r="BH84" s="183">
        <f t="shared" ref="BH84:BH91" si="7">IF(N84="sníž. přenesená",J84,0)</f>
        <v>0</v>
      </c>
      <c r="BI84" s="183">
        <f t="shared" ref="BI84:BI91" si="8">IF(N84="nulová",J84,0)</f>
        <v>0</v>
      </c>
      <c r="BJ84" s="14" t="s">
        <v>22</v>
      </c>
      <c r="BK84" s="183">
        <f t="shared" ref="BK84:BK91" si="9">ROUND(I84*H84,2)</f>
        <v>0</v>
      </c>
      <c r="BL84" s="14" t="s">
        <v>316</v>
      </c>
      <c r="BM84" s="14" t="s">
        <v>317</v>
      </c>
    </row>
    <row r="85" spans="2:65" s="1" customFormat="1" ht="16.5" customHeight="1">
      <c r="B85" s="31"/>
      <c r="C85" s="172" t="s">
        <v>83</v>
      </c>
      <c r="D85" s="172" t="s">
        <v>130</v>
      </c>
      <c r="E85" s="173" t="s">
        <v>318</v>
      </c>
      <c r="F85" s="174" t="s">
        <v>319</v>
      </c>
      <c r="G85" s="175" t="s">
        <v>265</v>
      </c>
      <c r="H85" s="176">
        <v>1</v>
      </c>
      <c r="I85" s="177"/>
      <c r="J85" s="178">
        <f t="shared" si="0"/>
        <v>0</v>
      </c>
      <c r="K85" s="174" t="s">
        <v>1</v>
      </c>
      <c r="L85" s="35"/>
      <c r="M85" s="179" t="s">
        <v>1</v>
      </c>
      <c r="N85" s="180" t="s">
        <v>46</v>
      </c>
      <c r="O85" s="57"/>
      <c r="P85" s="181">
        <f t="shared" si="1"/>
        <v>0</v>
      </c>
      <c r="Q85" s="181">
        <v>0</v>
      </c>
      <c r="R85" s="181">
        <f t="shared" si="2"/>
        <v>0</v>
      </c>
      <c r="S85" s="181">
        <v>0</v>
      </c>
      <c r="T85" s="182">
        <f t="shared" si="3"/>
        <v>0</v>
      </c>
      <c r="AR85" s="14" t="s">
        <v>316</v>
      </c>
      <c r="AT85" s="14" t="s">
        <v>130</v>
      </c>
      <c r="AU85" s="14" t="s">
        <v>83</v>
      </c>
      <c r="AY85" s="14" t="s">
        <v>128</v>
      </c>
      <c r="BE85" s="183">
        <f t="shared" si="4"/>
        <v>0</v>
      </c>
      <c r="BF85" s="183">
        <f t="shared" si="5"/>
        <v>0</v>
      </c>
      <c r="BG85" s="183">
        <f t="shared" si="6"/>
        <v>0</v>
      </c>
      <c r="BH85" s="183">
        <f t="shared" si="7"/>
        <v>0</v>
      </c>
      <c r="BI85" s="183">
        <f t="shared" si="8"/>
        <v>0</v>
      </c>
      <c r="BJ85" s="14" t="s">
        <v>22</v>
      </c>
      <c r="BK85" s="183">
        <f t="shared" si="9"/>
        <v>0</v>
      </c>
      <c r="BL85" s="14" t="s">
        <v>316</v>
      </c>
      <c r="BM85" s="14" t="s">
        <v>320</v>
      </c>
    </row>
    <row r="86" spans="2:65" s="1" customFormat="1" ht="16.5" customHeight="1">
      <c r="B86" s="31"/>
      <c r="C86" s="172" t="s">
        <v>141</v>
      </c>
      <c r="D86" s="172" t="s">
        <v>130</v>
      </c>
      <c r="E86" s="173" t="s">
        <v>321</v>
      </c>
      <c r="F86" s="174" t="s">
        <v>322</v>
      </c>
      <c r="G86" s="175" t="s">
        <v>265</v>
      </c>
      <c r="H86" s="176">
        <v>1</v>
      </c>
      <c r="I86" s="177"/>
      <c r="J86" s="178">
        <f t="shared" si="0"/>
        <v>0</v>
      </c>
      <c r="K86" s="174" t="s">
        <v>1</v>
      </c>
      <c r="L86" s="35"/>
      <c r="M86" s="179" t="s">
        <v>1</v>
      </c>
      <c r="N86" s="180" t="s">
        <v>46</v>
      </c>
      <c r="O86" s="57"/>
      <c r="P86" s="181">
        <f t="shared" si="1"/>
        <v>0</v>
      </c>
      <c r="Q86" s="181">
        <v>0</v>
      </c>
      <c r="R86" s="181">
        <f t="shared" si="2"/>
        <v>0</v>
      </c>
      <c r="S86" s="181">
        <v>0</v>
      </c>
      <c r="T86" s="182">
        <f t="shared" si="3"/>
        <v>0</v>
      </c>
      <c r="AR86" s="14" t="s">
        <v>316</v>
      </c>
      <c r="AT86" s="14" t="s">
        <v>130</v>
      </c>
      <c r="AU86" s="14" t="s">
        <v>83</v>
      </c>
      <c r="AY86" s="14" t="s">
        <v>128</v>
      </c>
      <c r="BE86" s="183">
        <f t="shared" si="4"/>
        <v>0</v>
      </c>
      <c r="BF86" s="183">
        <f t="shared" si="5"/>
        <v>0</v>
      </c>
      <c r="BG86" s="183">
        <f t="shared" si="6"/>
        <v>0</v>
      </c>
      <c r="BH86" s="183">
        <f t="shared" si="7"/>
        <v>0</v>
      </c>
      <c r="BI86" s="183">
        <f t="shared" si="8"/>
        <v>0</v>
      </c>
      <c r="BJ86" s="14" t="s">
        <v>22</v>
      </c>
      <c r="BK86" s="183">
        <f t="shared" si="9"/>
        <v>0</v>
      </c>
      <c r="BL86" s="14" t="s">
        <v>316</v>
      </c>
      <c r="BM86" s="14" t="s">
        <v>323</v>
      </c>
    </row>
    <row r="87" spans="2:65" s="1" customFormat="1" ht="16.5" customHeight="1">
      <c r="B87" s="31"/>
      <c r="C87" s="172" t="s">
        <v>135</v>
      </c>
      <c r="D87" s="172" t="s">
        <v>130</v>
      </c>
      <c r="E87" s="173" t="s">
        <v>324</v>
      </c>
      <c r="F87" s="174" t="s">
        <v>325</v>
      </c>
      <c r="G87" s="175" t="s">
        <v>265</v>
      </c>
      <c r="H87" s="176">
        <v>1</v>
      </c>
      <c r="I87" s="177"/>
      <c r="J87" s="178">
        <f t="shared" si="0"/>
        <v>0</v>
      </c>
      <c r="K87" s="174" t="s">
        <v>1</v>
      </c>
      <c r="L87" s="35"/>
      <c r="M87" s="179" t="s">
        <v>1</v>
      </c>
      <c r="N87" s="180" t="s">
        <v>46</v>
      </c>
      <c r="O87" s="57"/>
      <c r="P87" s="181">
        <f t="shared" si="1"/>
        <v>0</v>
      </c>
      <c r="Q87" s="181">
        <v>0</v>
      </c>
      <c r="R87" s="181">
        <f t="shared" si="2"/>
        <v>0</v>
      </c>
      <c r="S87" s="181">
        <v>0</v>
      </c>
      <c r="T87" s="182">
        <f t="shared" si="3"/>
        <v>0</v>
      </c>
      <c r="AR87" s="14" t="s">
        <v>316</v>
      </c>
      <c r="AT87" s="14" t="s">
        <v>130</v>
      </c>
      <c r="AU87" s="14" t="s">
        <v>83</v>
      </c>
      <c r="AY87" s="14" t="s">
        <v>128</v>
      </c>
      <c r="BE87" s="183">
        <f t="shared" si="4"/>
        <v>0</v>
      </c>
      <c r="BF87" s="183">
        <f t="shared" si="5"/>
        <v>0</v>
      </c>
      <c r="BG87" s="183">
        <f t="shared" si="6"/>
        <v>0</v>
      </c>
      <c r="BH87" s="183">
        <f t="shared" si="7"/>
        <v>0</v>
      </c>
      <c r="BI87" s="183">
        <f t="shared" si="8"/>
        <v>0</v>
      </c>
      <c r="BJ87" s="14" t="s">
        <v>22</v>
      </c>
      <c r="BK87" s="183">
        <f t="shared" si="9"/>
        <v>0</v>
      </c>
      <c r="BL87" s="14" t="s">
        <v>316</v>
      </c>
      <c r="BM87" s="14" t="s">
        <v>326</v>
      </c>
    </row>
    <row r="88" spans="2:65" s="1" customFormat="1" ht="16.5" customHeight="1">
      <c r="B88" s="31"/>
      <c r="C88" s="172" t="s">
        <v>149</v>
      </c>
      <c r="D88" s="172" t="s">
        <v>130</v>
      </c>
      <c r="E88" s="173" t="s">
        <v>327</v>
      </c>
      <c r="F88" s="174" t="s">
        <v>328</v>
      </c>
      <c r="G88" s="175" t="s">
        <v>265</v>
      </c>
      <c r="H88" s="176">
        <v>1</v>
      </c>
      <c r="I88" s="177"/>
      <c r="J88" s="178">
        <f t="shared" si="0"/>
        <v>0</v>
      </c>
      <c r="K88" s="174" t="s">
        <v>1</v>
      </c>
      <c r="L88" s="35"/>
      <c r="M88" s="179" t="s">
        <v>1</v>
      </c>
      <c r="N88" s="180" t="s">
        <v>46</v>
      </c>
      <c r="O88" s="57"/>
      <c r="P88" s="181">
        <f t="shared" si="1"/>
        <v>0</v>
      </c>
      <c r="Q88" s="181">
        <v>0</v>
      </c>
      <c r="R88" s="181">
        <f t="shared" si="2"/>
        <v>0</v>
      </c>
      <c r="S88" s="181">
        <v>0</v>
      </c>
      <c r="T88" s="182">
        <f t="shared" si="3"/>
        <v>0</v>
      </c>
      <c r="AR88" s="14" t="s">
        <v>316</v>
      </c>
      <c r="AT88" s="14" t="s">
        <v>130</v>
      </c>
      <c r="AU88" s="14" t="s">
        <v>83</v>
      </c>
      <c r="AY88" s="14" t="s">
        <v>128</v>
      </c>
      <c r="BE88" s="183">
        <f t="shared" si="4"/>
        <v>0</v>
      </c>
      <c r="BF88" s="183">
        <f t="shared" si="5"/>
        <v>0</v>
      </c>
      <c r="BG88" s="183">
        <f t="shared" si="6"/>
        <v>0</v>
      </c>
      <c r="BH88" s="183">
        <f t="shared" si="7"/>
        <v>0</v>
      </c>
      <c r="BI88" s="183">
        <f t="shared" si="8"/>
        <v>0</v>
      </c>
      <c r="BJ88" s="14" t="s">
        <v>22</v>
      </c>
      <c r="BK88" s="183">
        <f t="shared" si="9"/>
        <v>0</v>
      </c>
      <c r="BL88" s="14" t="s">
        <v>316</v>
      </c>
      <c r="BM88" s="14" t="s">
        <v>329</v>
      </c>
    </row>
    <row r="89" spans="2:65" s="1" customFormat="1" ht="16.5" customHeight="1">
      <c r="B89" s="31"/>
      <c r="C89" s="172" t="s">
        <v>153</v>
      </c>
      <c r="D89" s="172" t="s">
        <v>130</v>
      </c>
      <c r="E89" s="173" t="s">
        <v>330</v>
      </c>
      <c r="F89" s="174" t="s">
        <v>331</v>
      </c>
      <c r="G89" s="175" t="s">
        <v>265</v>
      </c>
      <c r="H89" s="176">
        <v>1</v>
      </c>
      <c r="I89" s="177"/>
      <c r="J89" s="178">
        <f t="shared" si="0"/>
        <v>0</v>
      </c>
      <c r="K89" s="174" t="s">
        <v>1</v>
      </c>
      <c r="L89" s="35"/>
      <c r="M89" s="179" t="s">
        <v>1</v>
      </c>
      <c r="N89" s="180" t="s">
        <v>46</v>
      </c>
      <c r="O89" s="57"/>
      <c r="P89" s="181">
        <f t="shared" si="1"/>
        <v>0</v>
      </c>
      <c r="Q89" s="181">
        <v>0</v>
      </c>
      <c r="R89" s="181">
        <f t="shared" si="2"/>
        <v>0</v>
      </c>
      <c r="S89" s="181">
        <v>0</v>
      </c>
      <c r="T89" s="182">
        <f t="shared" si="3"/>
        <v>0</v>
      </c>
      <c r="AR89" s="14" t="s">
        <v>316</v>
      </c>
      <c r="AT89" s="14" t="s">
        <v>130</v>
      </c>
      <c r="AU89" s="14" t="s">
        <v>83</v>
      </c>
      <c r="AY89" s="14" t="s">
        <v>128</v>
      </c>
      <c r="BE89" s="183">
        <f t="shared" si="4"/>
        <v>0</v>
      </c>
      <c r="BF89" s="183">
        <f t="shared" si="5"/>
        <v>0</v>
      </c>
      <c r="BG89" s="183">
        <f t="shared" si="6"/>
        <v>0</v>
      </c>
      <c r="BH89" s="183">
        <f t="shared" si="7"/>
        <v>0</v>
      </c>
      <c r="BI89" s="183">
        <f t="shared" si="8"/>
        <v>0</v>
      </c>
      <c r="BJ89" s="14" t="s">
        <v>22</v>
      </c>
      <c r="BK89" s="183">
        <f t="shared" si="9"/>
        <v>0</v>
      </c>
      <c r="BL89" s="14" t="s">
        <v>316</v>
      </c>
      <c r="BM89" s="14" t="s">
        <v>332</v>
      </c>
    </row>
    <row r="90" spans="2:65" s="1" customFormat="1" ht="16.5" customHeight="1">
      <c r="B90" s="31"/>
      <c r="C90" s="172" t="s">
        <v>157</v>
      </c>
      <c r="D90" s="172" t="s">
        <v>130</v>
      </c>
      <c r="E90" s="173" t="s">
        <v>333</v>
      </c>
      <c r="F90" s="174" t="s">
        <v>334</v>
      </c>
      <c r="G90" s="175" t="s">
        <v>265</v>
      </c>
      <c r="H90" s="176">
        <v>1</v>
      </c>
      <c r="I90" s="177"/>
      <c r="J90" s="178">
        <f t="shared" si="0"/>
        <v>0</v>
      </c>
      <c r="K90" s="174" t="s">
        <v>1</v>
      </c>
      <c r="L90" s="35"/>
      <c r="M90" s="179" t="s">
        <v>1</v>
      </c>
      <c r="N90" s="180" t="s">
        <v>46</v>
      </c>
      <c r="O90" s="57"/>
      <c r="P90" s="181">
        <f t="shared" si="1"/>
        <v>0</v>
      </c>
      <c r="Q90" s="181">
        <v>0</v>
      </c>
      <c r="R90" s="181">
        <f t="shared" si="2"/>
        <v>0</v>
      </c>
      <c r="S90" s="181">
        <v>0</v>
      </c>
      <c r="T90" s="182">
        <f t="shared" si="3"/>
        <v>0</v>
      </c>
      <c r="AR90" s="14" t="s">
        <v>316</v>
      </c>
      <c r="AT90" s="14" t="s">
        <v>130</v>
      </c>
      <c r="AU90" s="14" t="s">
        <v>83</v>
      </c>
      <c r="AY90" s="14" t="s">
        <v>128</v>
      </c>
      <c r="BE90" s="183">
        <f t="shared" si="4"/>
        <v>0</v>
      </c>
      <c r="BF90" s="183">
        <f t="shared" si="5"/>
        <v>0</v>
      </c>
      <c r="BG90" s="183">
        <f t="shared" si="6"/>
        <v>0</v>
      </c>
      <c r="BH90" s="183">
        <f t="shared" si="7"/>
        <v>0</v>
      </c>
      <c r="BI90" s="183">
        <f t="shared" si="8"/>
        <v>0</v>
      </c>
      <c r="BJ90" s="14" t="s">
        <v>22</v>
      </c>
      <c r="BK90" s="183">
        <f t="shared" si="9"/>
        <v>0</v>
      </c>
      <c r="BL90" s="14" t="s">
        <v>316</v>
      </c>
      <c r="BM90" s="14" t="s">
        <v>335</v>
      </c>
    </row>
    <row r="91" spans="2:65" s="1" customFormat="1" ht="16.5" customHeight="1">
      <c r="B91" s="31"/>
      <c r="C91" s="172" t="s">
        <v>159</v>
      </c>
      <c r="D91" s="172" t="s">
        <v>130</v>
      </c>
      <c r="E91" s="173" t="s">
        <v>336</v>
      </c>
      <c r="F91" s="174" t="s">
        <v>337</v>
      </c>
      <c r="G91" s="175" t="s">
        <v>265</v>
      </c>
      <c r="H91" s="176">
        <v>1</v>
      </c>
      <c r="I91" s="177"/>
      <c r="J91" s="178">
        <f t="shared" si="0"/>
        <v>0</v>
      </c>
      <c r="K91" s="174" t="s">
        <v>1</v>
      </c>
      <c r="L91" s="35"/>
      <c r="M91" s="217" t="s">
        <v>1</v>
      </c>
      <c r="N91" s="218" t="s">
        <v>46</v>
      </c>
      <c r="O91" s="219"/>
      <c r="P91" s="220">
        <f t="shared" si="1"/>
        <v>0</v>
      </c>
      <c r="Q91" s="220">
        <v>0</v>
      </c>
      <c r="R91" s="220">
        <f t="shared" si="2"/>
        <v>0</v>
      </c>
      <c r="S91" s="220">
        <v>0</v>
      </c>
      <c r="T91" s="221">
        <f t="shared" si="3"/>
        <v>0</v>
      </c>
      <c r="AR91" s="14" t="s">
        <v>338</v>
      </c>
      <c r="AT91" s="14" t="s">
        <v>130</v>
      </c>
      <c r="AU91" s="14" t="s">
        <v>83</v>
      </c>
      <c r="AY91" s="14" t="s">
        <v>128</v>
      </c>
      <c r="BE91" s="183">
        <f t="shared" si="4"/>
        <v>0</v>
      </c>
      <c r="BF91" s="183">
        <f t="shared" si="5"/>
        <v>0</v>
      </c>
      <c r="BG91" s="183">
        <f t="shared" si="6"/>
        <v>0</v>
      </c>
      <c r="BH91" s="183">
        <f t="shared" si="7"/>
        <v>0</v>
      </c>
      <c r="BI91" s="183">
        <f t="shared" si="8"/>
        <v>0</v>
      </c>
      <c r="BJ91" s="14" t="s">
        <v>22</v>
      </c>
      <c r="BK91" s="183">
        <f t="shared" si="9"/>
        <v>0</v>
      </c>
      <c r="BL91" s="14" t="s">
        <v>338</v>
      </c>
      <c r="BM91" s="14" t="s">
        <v>339</v>
      </c>
    </row>
    <row r="92" spans="2:65" s="1" customFormat="1" ht="7" customHeight="1">
      <c r="B92" s="43"/>
      <c r="C92" s="44"/>
      <c r="D92" s="44"/>
      <c r="E92" s="44"/>
      <c r="F92" s="44"/>
      <c r="G92" s="44"/>
      <c r="H92" s="44"/>
      <c r="I92" s="123"/>
      <c r="J92" s="44"/>
      <c r="K92" s="44"/>
      <c r="L92" s="35"/>
    </row>
  </sheetData>
  <sheetProtection algorithmName="SHA-512" hashValue="LU1n1kstWJWFKyvMLunNNQ+oGdllQFJLwkrHjpefm9q4ck2UGswPJ2jJ3FtvUlUMeYSQpJMaYtoAhfDYIs/c0w==" saltValue="JIU2RVdFOxrROs6eus22CQ8J5HFlpOoNp1xNwwhjq3P8vmEQMunEhLGq1C54rq5V57+1knvW/U7o8YDAVPNQ+w==" spinCount="100000" sheet="1" objects="1" scenarios="1" formatColumns="0" formatRows="0" autoFilter="0"/>
  <autoFilter ref="C80:K91"/>
  <mergeCells count="9">
    <mergeCell ref="E50:H50"/>
    <mergeCell ref="E71:H71"/>
    <mergeCell ref="E73:H73"/>
    <mergeCell ref="L2:V2"/>
    <mergeCell ref="E7:H7"/>
    <mergeCell ref="E9:H9"/>
    <mergeCell ref="E18:H18"/>
    <mergeCell ref="E27:H27"/>
    <mergeCell ref="E48:H4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01 - Oprava místní komuni...</vt:lpstr>
      <vt:lpstr>02 - Ostatní a vedlejší n...</vt:lpstr>
      <vt:lpstr>'01 - Oprava místní komuni...'!Názvy_tisku</vt:lpstr>
      <vt:lpstr>'02 - Ostatní a vedlejší n...'!Názvy_tisku</vt:lpstr>
      <vt:lpstr>'Rekapitulace stavby'!Názvy_tisku</vt:lpstr>
      <vt:lpstr>'01 - Oprava místní komuni...'!Oblast_tisku</vt:lpstr>
      <vt:lpstr>'02 - Ostatní a vedlejší n...'!Oblast_tisku</vt:lpstr>
      <vt:lpstr>'Rekapitulace stavby'!Oblast_tisku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DESKTOP-Q4TDFDN\Jana</dc:creator>
  <cp:lastModifiedBy>Windows User</cp:lastModifiedBy>
  <dcterms:created xsi:type="dcterms:W3CDTF">2019-06-26T14:03:35Z</dcterms:created>
  <dcterms:modified xsi:type="dcterms:W3CDTF">2019-06-27T09:50:22Z</dcterms:modified>
</cp:coreProperties>
</file>