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firstSheet="1" activeTab="1"/>
  </bookViews>
  <sheets>
    <sheet name="Rekapitulace stavby" sheetId="1" r:id="rId1"/>
    <sheet name="01 -  SO- 01 Administrati..." sheetId="2" r:id="rId2"/>
    <sheet name="02 -  SO- 02 Hala" sheetId="3" r:id="rId3"/>
    <sheet name="021 - Plynová zařízení" sheetId="4" r:id="rId4"/>
    <sheet name="022 - Zdravotně technické..." sheetId="5" r:id="rId5"/>
    <sheet name="023 - Zařízení pro vytápě..." sheetId="6" r:id="rId6"/>
    <sheet name="024 - Vzduchotechnika" sheetId="7" r:id="rId7"/>
    <sheet name="031 - SO 03 Zpevněné plochy" sheetId="8" r:id="rId8"/>
    <sheet name="041 - Venkovní vodovod a ..." sheetId="9" r:id="rId9"/>
    <sheet name="05 - Oplocení" sheetId="10" r:id="rId10"/>
    <sheet name="10 - Demolice objektů a HTÚ" sheetId="11" r:id="rId11"/>
  </sheets>
  <definedNames>
    <definedName name="_xlnm._FilterDatabase" localSheetId="1" hidden="1">'01 -  SO- 01 Administrati...'!$C$152:$K$1372</definedName>
    <definedName name="_xlnm._FilterDatabase" localSheetId="2" hidden="1">'02 -  SO- 02 Hala'!$C$144:$K$486</definedName>
    <definedName name="_xlnm._FilterDatabase" localSheetId="3" hidden="1">'021 - Plynová zařízení'!$C$121:$K$125</definedName>
    <definedName name="_xlnm._FilterDatabase" localSheetId="4" hidden="1">'022 - Zdravotně technické...'!$C$121:$K$125</definedName>
    <definedName name="_xlnm._FilterDatabase" localSheetId="5" hidden="1">'023 - Zařízení pro vytápě...'!$C$121:$K$126</definedName>
    <definedName name="_xlnm._FilterDatabase" localSheetId="6" hidden="1">'024 - Vzduchotechnika'!$C$121:$K$125</definedName>
    <definedName name="_xlnm._FilterDatabase" localSheetId="7" hidden="1">'031 - SO 03 Zpevněné plochy'!$C$121:$K$125</definedName>
    <definedName name="_xlnm._FilterDatabase" localSheetId="8" hidden="1">'041 - Venkovní vodovod a ...'!$C$121:$K$125</definedName>
    <definedName name="_xlnm._FilterDatabase" localSheetId="9" hidden="1">'05 - Oplocení'!$C$121:$K$127</definedName>
    <definedName name="_xlnm._FilterDatabase" localSheetId="10" hidden="1">'10 - Demolice objektů a HTÚ'!$C$126:$K$158</definedName>
    <definedName name="_xlnm.Print_Titles" localSheetId="1">'01 -  SO- 01 Administrati...'!$152:$152</definedName>
    <definedName name="_xlnm.Print_Titles" localSheetId="2">'02 -  SO- 02 Hala'!$144:$144</definedName>
    <definedName name="_xlnm.Print_Titles" localSheetId="3">'021 - Plynová zařízení'!$121:$121</definedName>
    <definedName name="_xlnm.Print_Titles" localSheetId="4">'022 - Zdravotně technické...'!$121:$121</definedName>
    <definedName name="_xlnm.Print_Titles" localSheetId="5">'023 - Zařízení pro vytápě...'!$121:$121</definedName>
    <definedName name="_xlnm.Print_Titles" localSheetId="6">'024 - Vzduchotechnika'!$121:$121</definedName>
    <definedName name="_xlnm.Print_Titles" localSheetId="7">'031 - SO 03 Zpevněné plochy'!$121:$121</definedName>
    <definedName name="_xlnm.Print_Titles" localSheetId="8">'041 - Venkovní vodovod a ...'!$121:$121</definedName>
    <definedName name="_xlnm.Print_Titles" localSheetId="9">'05 - Oplocení'!$121:$121</definedName>
    <definedName name="_xlnm.Print_Titles" localSheetId="10">'10 - Demolice objektů a HTÚ'!$126:$126</definedName>
    <definedName name="_xlnm.Print_Titles" localSheetId="0">'Rekapitulace stavby'!$92:$92</definedName>
    <definedName name="_xlnm.Print_Area" localSheetId="1">'01 -  SO- 01 Administrati...'!$C$4:$J$76,'01 -  SO- 01 Administrati...'!$C$82:$J$134,'01 -  SO- 01 Administrati...'!$C$140:$K$1372</definedName>
    <definedName name="_xlnm.Print_Area" localSheetId="2">'02 -  SO- 02 Hala'!$C$4:$J$76,'02 -  SO- 02 Hala'!$C$82:$J$126,'02 -  SO- 02 Hala'!$C$132:$K$486</definedName>
    <definedName name="_xlnm.Print_Area" localSheetId="3">'021 - Plynová zařízení'!$C$4:$J$76,'021 - Plynová zařízení'!$C$82:$J$103,'021 - Plynová zařízení'!$C$109:$K$125</definedName>
    <definedName name="_xlnm.Print_Area" localSheetId="4">'022 - Zdravotně technické...'!$C$4:$J$76,'022 - Zdravotně technické...'!$C$82:$J$103,'022 - Zdravotně technické...'!$C$109:$K$125</definedName>
    <definedName name="_xlnm.Print_Area" localSheetId="5">'023 - Zařízení pro vytápě...'!$C$4:$J$76,'023 - Zařízení pro vytápě...'!$C$82:$J$103,'023 - Zařízení pro vytápě...'!$C$109:$K$126</definedName>
    <definedName name="_xlnm.Print_Area" localSheetId="6">'024 - Vzduchotechnika'!$C$4:$J$76,'024 - Vzduchotechnika'!$C$82:$J$103,'024 - Vzduchotechnika'!$C$109:$K$125</definedName>
    <definedName name="_xlnm.Print_Area" localSheetId="7">'031 - SO 03 Zpevněné plochy'!$C$4:$J$76,'031 - SO 03 Zpevněné plochy'!$C$82:$J$103,'031 - SO 03 Zpevněné plochy'!$C$109:$K$125</definedName>
    <definedName name="_xlnm.Print_Area" localSheetId="8">'041 - Venkovní vodovod a ...'!$C$4:$J$76,'041 - Venkovní vodovod a ...'!$C$82:$J$103,'041 - Venkovní vodovod a ...'!$C$109:$K$125</definedName>
    <definedName name="_xlnm.Print_Area" localSheetId="9">'05 - Oplocení'!$C$4:$J$76,'05 - Oplocení'!$C$82:$J$103,'05 - Oplocení'!$C$109:$K$127</definedName>
    <definedName name="_xlnm.Print_Area" localSheetId="10">'10 - Demolice objektů a HTÚ'!$C$4:$J$76,'10 - Demolice objektů a HTÚ'!$C$82:$J$108,'10 - Demolice objektů a HTÚ'!$C$114:$K$158</definedName>
    <definedName name="_xlnm.Print_Area" localSheetId="0">'Rekapitulace stavby'!$D$4:$AO$76,'Rekapitulace stavby'!$C$82:$AQ$105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9" i="2"/>
  <c r="H820" s="1"/>
  <c r="H822" s="1"/>
  <c r="H815" s="1"/>
  <c r="J39" i="11" l="1"/>
  <c r="J38"/>
  <c r="AY104" i="1" s="1"/>
  <c r="J37" i="11"/>
  <c r="AX104" i="1" s="1"/>
  <c r="BI158" i="11"/>
  <c r="BH158"/>
  <c r="BG158"/>
  <c r="BF158"/>
  <c r="T158"/>
  <c r="T157" s="1"/>
  <c r="R158"/>
  <c r="R157" s="1"/>
  <c r="P158"/>
  <c r="P157" s="1"/>
  <c r="BK158"/>
  <c r="BK157" s="1"/>
  <c r="J157"/>
  <c r="J103" s="1"/>
  <c r="J158"/>
  <c r="BE158"/>
  <c r="BI156"/>
  <c r="BH156"/>
  <c r="BG156"/>
  <c r="BF156"/>
  <c r="T156"/>
  <c r="T155" s="1"/>
  <c r="T154"/>
  <c r="R156"/>
  <c r="R155"/>
  <c r="R154" s="1"/>
  <c r="P156"/>
  <c r="P155" s="1"/>
  <c r="P154"/>
  <c r="BK156"/>
  <c r="BK155"/>
  <c r="J155" s="1"/>
  <c r="J102" s="1"/>
  <c r="J156"/>
  <c r="BE156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R148" s="1"/>
  <c r="P149"/>
  <c r="BK149"/>
  <c r="BK148" s="1"/>
  <c r="J148" s="1"/>
  <c r="J100" s="1"/>
  <c r="J149"/>
  <c r="BE149"/>
  <c r="BI142"/>
  <c r="BH142"/>
  <c r="BG142"/>
  <c r="BF142"/>
  <c r="T142"/>
  <c r="T141" s="1"/>
  <c r="R142"/>
  <c r="R141" s="1"/>
  <c r="P142"/>
  <c r="P141" s="1"/>
  <c r="BK142"/>
  <c r="BK141" s="1"/>
  <c r="J141" s="1"/>
  <c r="J99" s="1"/>
  <c r="J142"/>
  <c r="BE142" s="1"/>
  <c r="BI140"/>
  <c r="BH140"/>
  <c r="BG140"/>
  <c r="BF140"/>
  <c r="T140"/>
  <c r="R140"/>
  <c r="P140"/>
  <c r="BK140"/>
  <c r="J140"/>
  <c r="BE140" s="1"/>
  <c r="BI139"/>
  <c r="BH139"/>
  <c r="BG139"/>
  <c r="BF139"/>
  <c r="F36" s="1"/>
  <c r="BA104" i="1" s="1"/>
  <c r="T139" i="11"/>
  <c r="R139"/>
  <c r="P139"/>
  <c r="BK139"/>
  <c r="J139"/>
  <c r="BE139" s="1"/>
  <c r="BI138"/>
  <c r="BH138"/>
  <c r="BG138"/>
  <c r="BF138"/>
  <c r="T138"/>
  <c r="R138"/>
  <c r="P138"/>
  <c r="BK138"/>
  <c r="J138"/>
  <c r="BE138" s="1"/>
  <c r="BI130"/>
  <c r="BH130"/>
  <c r="F38" s="1"/>
  <c r="BC104" i="1" s="1"/>
  <c r="BG130" i="11"/>
  <c r="F37" s="1"/>
  <c r="BB104" i="1" s="1"/>
  <c r="BF130" i="11"/>
  <c r="J36"/>
  <c r="AW104" i="1" s="1"/>
  <c r="T130" i="11"/>
  <c r="R130"/>
  <c r="R129" s="1"/>
  <c r="R128"/>
  <c r="R127" s="1"/>
  <c r="P130"/>
  <c r="BK130"/>
  <c r="BK129" s="1"/>
  <c r="J130"/>
  <c r="BE130"/>
  <c r="J124"/>
  <c r="J123"/>
  <c r="F123"/>
  <c r="F121"/>
  <c r="E119"/>
  <c r="J31"/>
  <c r="J92"/>
  <c r="J91"/>
  <c r="F91"/>
  <c r="F89"/>
  <c r="E87"/>
  <c r="J18"/>
  <c r="E18"/>
  <c r="F124" s="1"/>
  <c r="J17"/>
  <c r="J12"/>
  <c r="J121" s="1"/>
  <c r="E7"/>
  <c r="E85" s="1"/>
  <c r="J39" i="10"/>
  <c r="J38"/>
  <c r="AY103" i="1"/>
  <c r="J37" i="10"/>
  <c r="AX103" i="1"/>
  <c r="BI127" i="10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F39"/>
  <c r="BD103" i="1" s="1"/>
  <c r="BH125" i="10"/>
  <c r="BG125"/>
  <c r="F37" s="1"/>
  <c r="BB103" i="1" s="1"/>
  <c r="BF125" i="10"/>
  <c r="T125"/>
  <c r="T124"/>
  <c r="T123" s="1"/>
  <c r="T122"/>
  <c r="R125"/>
  <c r="R124"/>
  <c r="R123" s="1"/>
  <c r="R122" s="1"/>
  <c r="P125"/>
  <c r="P124"/>
  <c r="P123" s="1"/>
  <c r="P122"/>
  <c r="AU103" i="1" s="1"/>
  <c r="BK125" i="10"/>
  <c r="J125"/>
  <c r="BE125" s="1"/>
  <c r="J35" s="1"/>
  <c r="AV103" i="1" s="1"/>
  <c r="J119" i="10"/>
  <c r="J118"/>
  <c r="F118"/>
  <c r="F116"/>
  <c r="E114"/>
  <c r="J31"/>
  <c r="J92"/>
  <c r="J91"/>
  <c r="F91"/>
  <c r="F89"/>
  <c r="E87"/>
  <c r="J18"/>
  <c r="E18"/>
  <c r="F119" s="1"/>
  <c r="J17"/>
  <c r="J12"/>
  <c r="J89" s="1"/>
  <c r="J116"/>
  <c r="E7"/>
  <c r="E112" s="1"/>
  <c r="E85"/>
  <c r="J39" i="9"/>
  <c r="J38"/>
  <c r="AY102" i="1" s="1"/>
  <c r="J37" i="9"/>
  <c r="AX102" i="1" s="1"/>
  <c r="BI125" i="9"/>
  <c r="F39" s="1"/>
  <c r="BD102" i="1" s="1"/>
  <c r="BH125" i="9"/>
  <c r="F38"/>
  <c r="BC102" i="1" s="1"/>
  <c r="BG125" i="9"/>
  <c r="F37" s="1"/>
  <c r="BB102" i="1" s="1"/>
  <c r="BF125" i="9"/>
  <c r="J36" s="1"/>
  <c r="AW102" i="1" s="1"/>
  <c r="F36" i="9"/>
  <c r="BA102" i="1" s="1"/>
  <c r="T125" i="9"/>
  <c r="T124" s="1"/>
  <c r="T123"/>
  <c r="T122" s="1"/>
  <c r="R125"/>
  <c r="R124" s="1"/>
  <c r="R123"/>
  <c r="R122" s="1"/>
  <c r="P125"/>
  <c r="P124" s="1"/>
  <c r="P123"/>
  <c r="P122" s="1"/>
  <c r="AU102" i="1" s="1"/>
  <c r="BK125" i="9"/>
  <c r="BK124" s="1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116" s="1"/>
  <c r="E7"/>
  <c r="E112" s="1"/>
  <c r="J39" i="8"/>
  <c r="J38"/>
  <c r="AY101" i="1" s="1"/>
  <c r="J37" i="8"/>
  <c r="AX101" i="1" s="1"/>
  <c r="BI125" i="8"/>
  <c r="F39" s="1"/>
  <c r="BD101" i="1" s="1"/>
  <c r="BH125" i="8"/>
  <c r="F38" s="1"/>
  <c r="BC101" i="1" s="1"/>
  <c r="BG125" i="8"/>
  <c r="F37" s="1"/>
  <c r="BB101" i="1" s="1"/>
  <c r="BF125" i="8"/>
  <c r="J36"/>
  <c r="AW101" i="1" s="1"/>
  <c r="F36" i="8"/>
  <c r="BA101" i="1" s="1"/>
  <c r="T125" i="8"/>
  <c r="T124" s="1"/>
  <c r="T123" s="1"/>
  <c r="T122" s="1"/>
  <c r="R125"/>
  <c r="R124" s="1"/>
  <c r="R123" s="1"/>
  <c r="R122" s="1"/>
  <c r="P125"/>
  <c r="P124" s="1"/>
  <c r="P123" s="1"/>
  <c r="P122" s="1"/>
  <c r="AU101" i="1" s="1"/>
  <c r="BK125" i="8"/>
  <c r="BK124"/>
  <c r="J124" s="1"/>
  <c r="J98" s="1"/>
  <c r="J125"/>
  <c r="BE125"/>
  <c r="J35" s="1"/>
  <c r="AV101" i="1" s="1"/>
  <c r="J119" i="8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85" s="1"/>
  <c r="J39" i="7"/>
  <c r="J38"/>
  <c r="AY100" i="1"/>
  <c r="J37" i="7"/>
  <c r="AX100" i="1"/>
  <c r="BI125" i="7"/>
  <c r="F39" s="1"/>
  <c r="BD100" i="1" s="1"/>
  <c r="BH125" i="7"/>
  <c r="F38" s="1"/>
  <c r="BC100" i="1" s="1"/>
  <c r="BG125" i="7"/>
  <c r="F37"/>
  <c r="BB100" i="1" s="1"/>
  <c r="BF125" i="7"/>
  <c r="J36" s="1"/>
  <c r="AW100" i="1" s="1"/>
  <c r="T125" i="7"/>
  <c r="T124"/>
  <c r="T123" s="1"/>
  <c r="T122" s="1"/>
  <c r="R125"/>
  <c r="R124"/>
  <c r="R123" s="1"/>
  <c r="R122" s="1"/>
  <c r="P125"/>
  <c r="P124"/>
  <c r="P123" s="1"/>
  <c r="P122" s="1"/>
  <c r="AU100" i="1" s="1"/>
  <c r="BK125" i="7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J39" i="6"/>
  <c r="J38"/>
  <c r="AY99" i="1" s="1"/>
  <c r="J37" i="6"/>
  <c r="AX99" i="1" s="1"/>
  <c r="BI126" i="6"/>
  <c r="BH126"/>
  <c r="BG126"/>
  <c r="BF126"/>
  <c r="T126"/>
  <c r="R126"/>
  <c r="P126"/>
  <c r="BK126"/>
  <c r="J126"/>
  <c r="BE126" s="1"/>
  <c r="BI125"/>
  <c r="BH125"/>
  <c r="F38" s="1"/>
  <c r="BC99" i="1" s="1"/>
  <c r="BG125" i="6"/>
  <c r="F37" s="1"/>
  <c r="BB99" i="1" s="1"/>
  <c r="BF125" i="6"/>
  <c r="J36"/>
  <c r="AW99" i="1" s="1"/>
  <c r="F36" i="6"/>
  <c r="BA99" i="1" s="1"/>
  <c r="T125" i="6"/>
  <c r="T124" s="1"/>
  <c r="T123" s="1"/>
  <c r="T122" s="1"/>
  <c r="R125"/>
  <c r="R124" s="1"/>
  <c r="R123" s="1"/>
  <c r="R122" s="1"/>
  <c r="P125"/>
  <c r="P124" s="1"/>
  <c r="P123" s="1"/>
  <c r="P122" s="1"/>
  <c r="AU99" i="1" s="1"/>
  <c r="BK125" i="6"/>
  <c r="BK124"/>
  <c r="J124" s="1"/>
  <c r="J98" s="1"/>
  <c r="J125"/>
  <c r="BE125"/>
  <c r="J35" s="1"/>
  <c r="AV99" i="1" s="1"/>
  <c r="AT99" s="1"/>
  <c r="J119" i="6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J39" i="5"/>
  <c r="J38"/>
  <c r="AY98" i="1"/>
  <c r="J37" i="5"/>
  <c r="AX98" i="1"/>
  <c r="BI125" i="5"/>
  <c r="F39" s="1"/>
  <c r="BD98" i="1" s="1"/>
  <c r="BH125" i="5"/>
  <c r="F38" s="1"/>
  <c r="BC98" i="1" s="1"/>
  <c r="BG125" i="5"/>
  <c r="F37"/>
  <c r="BB98" i="1" s="1"/>
  <c r="BF125" i="5"/>
  <c r="J36" s="1"/>
  <c r="AW98" i="1" s="1"/>
  <c r="T125" i="5"/>
  <c r="T124"/>
  <c r="T123" s="1"/>
  <c r="T122" s="1"/>
  <c r="R125"/>
  <c r="R124"/>
  <c r="R123" s="1"/>
  <c r="R122" s="1"/>
  <c r="P125"/>
  <c r="P124"/>
  <c r="P123" s="1"/>
  <c r="P122" s="1"/>
  <c r="AU98" i="1" s="1"/>
  <c r="BK125" i="5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E85"/>
  <c r="J39" i="4"/>
  <c r="J38"/>
  <c r="AY97" i="1" s="1"/>
  <c r="J37" i="4"/>
  <c r="AX97" i="1" s="1"/>
  <c r="BI125" i="4"/>
  <c r="F39" s="1"/>
  <c r="BD97" i="1" s="1"/>
  <c r="BH125" i="4"/>
  <c r="F38" s="1"/>
  <c r="BC97" i="1" s="1"/>
  <c r="BG125" i="4"/>
  <c r="F37" s="1"/>
  <c r="BB97" i="1" s="1"/>
  <c r="BF125" i="4"/>
  <c r="J36"/>
  <c r="AW97" i="1" s="1"/>
  <c r="F36" i="4"/>
  <c r="BA97" i="1" s="1"/>
  <c r="T125" i="4"/>
  <c r="T124" s="1"/>
  <c r="T123" s="1"/>
  <c r="T122" s="1"/>
  <c r="R125"/>
  <c r="R124" s="1"/>
  <c r="R123" s="1"/>
  <c r="R122" s="1"/>
  <c r="P125"/>
  <c r="P124" s="1"/>
  <c r="P123" s="1"/>
  <c r="P122" s="1"/>
  <c r="AU97" i="1" s="1"/>
  <c r="BK125" i="4"/>
  <c r="BK124"/>
  <c r="J124" s="1"/>
  <c r="J98" s="1"/>
  <c r="J125"/>
  <c r="BE125"/>
  <c r="J35" s="1"/>
  <c r="AV97" i="1" s="1"/>
  <c r="J119" i="4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85" s="1"/>
  <c r="J39" i="3"/>
  <c r="J38"/>
  <c r="AY96" i="1"/>
  <c r="J37" i="3"/>
  <c r="AX96" i="1"/>
  <c r="BI486" i="3"/>
  <c r="BH486"/>
  <c r="BG486"/>
  <c r="BF486"/>
  <c r="T486"/>
  <c r="R486"/>
  <c r="R484" s="1"/>
  <c r="P486"/>
  <c r="BK486"/>
  <c r="J486"/>
  <c r="BE486" s="1"/>
  <c r="BI485"/>
  <c r="BH485"/>
  <c r="BG485"/>
  <c r="BF485"/>
  <c r="T485"/>
  <c r="T484"/>
  <c r="R485"/>
  <c r="P485"/>
  <c r="P484"/>
  <c r="BK485"/>
  <c r="BK484" s="1"/>
  <c r="J484" s="1"/>
  <c r="J121" s="1"/>
  <c r="J485"/>
  <c r="BE485" s="1"/>
  <c r="BI483"/>
  <c r="BH483"/>
  <c r="BG483"/>
  <c r="BF483"/>
  <c r="T483"/>
  <c r="T482"/>
  <c r="R483"/>
  <c r="R482"/>
  <c r="P483"/>
  <c r="P482"/>
  <c r="BK483"/>
  <c r="BK482" s="1"/>
  <c r="J482" s="1"/>
  <c r="J120" s="1"/>
  <c r="J483"/>
  <c r="BE483" s="1"/>
  <c r="BI481"/>
  <c r="BH481"/>
  <c r="BG481"/>
  <c r="BF481"/>
  <c r="T481"/>
  <c r="T480"/>
  <c r="R481"/>
  <c r="R480"/>
  <c r="P481"/>
  <c r="P480"/>
  <c r="BK481"/>
  <c r="BK480" s="1"/>
  <c r="J480" s="1"/>
  <c r="J119" s="1"/>
  <c r="J481"/>
  <c r="BE481" s="1"/>
  <c r="BI479"/>
  <c r="BH479"/>
  <c r="BG479"/>
  <c r="BF479"/>
  <c r="T479"/>
  <c r="R479"/>
  <c r="P479"/>
  <c r="BK479"/>
  <c r="J479"/>
  <c r="BE479" s="1"/>
  <c r="BI478"/>
  <c r="BH478"/>
  <c r="BG478"/>
  <c r="BF478"/>
  <c r="T478"/>
  <c r="T477"/>
  <c r="R478"/>
  <c r="P478"/>
  <c r="P477"/>
  <c r="P476" s="1"/>
  <c r="BK478"/>
  <c r="BK477" s="1"/>
  <c r="J478"/>
  <c r="BE478" s="1"/>
  <c r="BI472"/>
  <c r="BH472"/>
  <c r="BG472"/>
  <c r="BF472"/>
  <c r="T472"/>
  <c r="T471"/>
  <c r="R472"/>
  <c r="R471"/>
  <c r="P472"/>
  <c r="P471"/>
  <c r="BK472"/>
  <c r="BK471" s="1"/>
  <c r="J471" s="1"/>
  <c r="J116" s="1"/>
  <c r="J472"/>
  <c r="BE472" s="1"/>
  <c r="BI470"/>
  <c r="BH470"/>
  <c r="BG470"/>
  <c r="BF470"/>
  <c r="T470"/>
  <c r="R470"/>
  <c r="P470"/>
  <c r="BK470"/>
  <c r="J470"/>
  <c r="BE470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3"/>
  <c r="BH453"/>
  <c r="BG453"/>
  <c r="BF453"/>
  <c r="T453"/>
  <c r="R453"/>
  <c r="P453"/>
  <c r="BK453"/>
  <c r="J453"/>
  <c r="BE453"/>
  <c r="BI451"/>
  <c r="BH451"/>
  <c r="BG451"/>
  <c r="BF451"/>
  <c r="T451"/>
  <c r="R451"/>
  <c r="P451"/>
  <c r="BK451"/>
  <c r="J451"/>
  <c r="BE451"/>
  <c r="BI447"/>
  <c r="BH447"/>
  <c r="BG447"/>
  <c r="BF447"/>
  <c r="T447"/>
  <c r="T446"/>
  <c r="R447"/>
  <c r="R446"/>
  <c r="P447"/>
  <c r="P446"/>
  <c r="BK447"/>
  <c r="BK446"/>
  <c r="J446" s="1"/>
  <c r="J115" s="1"/>
  <c r="J447"/>
  <c r="BE447" s="1"/>
  <c r="BI443"/>
  <c r="BH443"/>
  <c r="BG443"/>
  <c r="BF443"/>
  <c r="T443"/>
  <c r="R443"/>
  <c r="P443"/>
  <c r="BK443"/>
  <c r="J443"/>
  <c r="BE443" s="1"/>
  <c r="BI440"/>
  <c r="BH440"/>
  <c r="BG440"/>
  <c r="BF440"/>
  <c r="T440"/>
  <c r="R440"/>
  <c r="P440"/>
  <c r="BK440"/>
  <c r="J440"/>
  <c r="BE440" s="1"/>
  <c r="BI437"/>
  <c r="BH437"/>
  <c r="BG437"/>
  <c r="BF437"/>
  <c r="T437"/>
  <c r="R437"/>
  <c r="P437"/>
  <c r="BK437"/>
  <c r="J437"/>
  <c r="BE437" s="1"/>
  <c r="BI434"/>
  <c r="BH434"/>
  <c r="BG434"/>
  <c r="BF434"/>
  <c r="T434"/>
  <c r="R434"/>
  <c r="P434"/>
  <c r="BK434"/>
  <c r="J434"/>
  <c r="BE434" s="1"/>
  <c r="BI431"/>
  <c r="BH431"/>
  <c r="BG431"/>
  <c r="BF431"/>
  <c r="T431"/>
  <c r="R431"/>
  <c r="P431"/>
  <c r="BK431"/>
  <c r="J431"/>
  <c r="BE431" s="1"/>
  <c r="BI428"/>
  <c r="BH428"/>
  <c r="BG428"/>
  <c r="BF428"/>
  <c r="T428"/>
  <c r="R428"/>
  <c r="P428"/>
  <c r="BK428"/>
  <c r="J428"/>
  <c r="BE428" s="1"/>
  <c r="BI427"/>
  <c r="BH427"/>
  <c r="BG427"/>
  <c r="BF427"/>
  <c r="T427"/>
  <c r="R427"/>
  <c r="P427"/>
  <c r="BK427"/>
  <c r="J427"/>
  <c r="BE427" s="1"/>
  <c r="BI426"/>
  <c r="BH426"/>
  <c r="BG426"/>
  <c r="BF426"/>
  <c r="T426"/>
  <c r="R426"/>
  <c r="P426"/>
  <c r="BK426"/>
  <c r="J426"/>
  <c r="BE426" s="1"/>
  <c r="BI425"/>
  <c r="BH425"/>
  <c r="BG425"/>
  <c r="BF425"/>
  <c r="T425"/>
  <c r="R425"/>
  <c r="P425"/>
  <c r="BK425"/>
  <c r="J425"/>
  <c r="BE425" s="1"/>
  <c r="BI424"/>
  <c r="BH424"/>
  <c r="BG424"/>
  <c r="BF424"/>
  <c r="T424"/>
  <c r="R424"/>
  <c r="P424"/>
  <c r="BK424"/>
  <c r="J424"/>
  <c r="BE424" s="1"/>
  <c r="BI423"/>
  <c r="BH423"/>
  <c r="BG423"/>
  <c r="BF423"/>
  <c r="T423"/>
  <c r="T422"/>
  <c r="R423"/>
  <c r="R422"/>
  <c r="P423"/>
  <c r="P422"/>
  <c r="BK423"/>
  <c r="BK422" s="1"/>
  <c r="J422" s="1"/>
  <c r="J114" s="1"/>
  <c r="J423"/>
  <c r="BE423" s="1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3"/>
  <c r="BH393"/>
  <c r="BG393"/>
  <c r="BF393"/>
  <c r="T393"/>
  <c r="R393"/>
  <c r="P393"/>
  <c r="BK393"/>
  <c r="J393"/>
  <c r="BE393"/>
  <c r="BI389"/>
  <c r="BH389"/>
  <c r="BG389"/>
  <c r="BF389"/>
  <c r="T389"/>
  <c r="R389"/>
  <c r="P389"/>
  <c r="BK389"/>
  <c r="J389"/>
  <c r="BE389"/>
  <c r="BI385"/>
  <c r="BH385"/>
  <c r="BG385"/>
  <c r="BF385"/>
  <c r="T385"/>
  <c r="T384"/>
  <c r="R385"/>
  <c r="R384"/>
  <c r="P385"/>
  <c r="P384"/>
  <c r="BK385"/>
  <c r="BK384"/>
  <c r="J384" s="1"/>
  <c r="J113" s="1"/>
  <c r="J385"/>
  <c r="BE385" s="1"/>
  <c r="BI383"/>
  <c r="BH383"/>
  <c r="BG383"/>
  <c r="BF383"/>
  <c r="T383"/>
  <c r="T382"/>
  <c r="R383"/>
  <c r="R382"/>
  <c r="P383"/>
  <c r="P382"/>
  <c r="BK383"/>
  <c r="BK382" s="1"/>
  <c r="J382" s="1"/>
  <c r="J112" s="1"/>
  <c r="J383"/>
  <c r="BE383" s="1"/>
  <c r="BI381"/>
  <c r="BH381"/>
  <c r="BG381"/>
  <c r="BF381"/>
  <c r="T381"/>
  <c r="T380"/>
  <c r="R381"/>
  <c r="R380"/>
  <c r="P381"/>
  <c r="P380"/>
  <c r="BK381"/>
  <c r="BK380"/>
  <c r="J380" s="1"/>
  <c r="J111" s="1"/>
  <c r="J381"/>
  <c r="BE381" s="1"/>
  <c r="BI379"/>
  <c r="BH379"/>
  <c r="BG379"/>
  <c r="BF379"/>
  <c r="T379"/>
  <c r="R379"/>
  <c r="P379"/>
  <c r="BK379"/>
  <c r="J379"/>
  <c r="BE379" s="1"/>
  <c r="BI377"/>
  <c r="BH377"/>
  <c r="BG377"/>
  <c r="BF377"/>
  <c r="T377"/>
  <c r="R377"/>
  <c r="P377"/>
  <c r="BK377"/>
  <c r="J377"/>
  <c r="BE377" s="1"/>
  <c r="BI375"/>
  <c r="BH375"/>
  <c r="BG375"/>
  <c r="BF375"/>
  <c r="T375"/>
  <c r="R375"/>
  <c r="P375"/>
  <c r="BK375"/>
  <c r="J375"/>
  <c r="BE375" s="1"/>
  <c r="BI373"/>
  <c r="BH373"/>
  <c r="BG373"/>
  <c r="BF373"/>
  <c r="T373"/>
  <c r="R373"/>
  <c r="P373"/>
  <c r="BK373"/>
  <c r="J373"/>
  <c r="BE373" s="1"/>
  <c r="BI371"/>
  <c r="BH371"/>
  <c r="BG371"/>
  <c r="BF371"/>
  <c r="T371"/>
  <c r="T370"/>
  <c r="R371"/>
  <c r="R370"/>
  <c r="P371"/>
  <c r="P370"/>
  <c r="BK371"/>
  <c r="BK370" s="1"/>
  <c r="J370" s="1"/>
  <c r="J110" s="1"/>
  <c r="J371"/>
  <c r="BE371" s="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6"/>
  <c r="BH356"/>
  <c r="BG356"/>
  <c r="BF356"/>
  <c r="T356"/>
  <c r="T355"/>
  <c r="R356"/>
  <c r="R355"/>
  <c r="P356"/>
  <c r="P355"/>
  <c r="BK356"/>
  <c r="BK355"/>
  <c r="J355" s="1"/>
  <c r="J109" s="1"/>
  <c r="J356"/>
  <c r="BE356" s="1"/>
  <c r="BI354"/>
  <c r="BH354"/>
  <c r="BG354"/>
  <c r="BF354"/>
  <c r="T354"/>
  <c r="R354"/>
  <c r="P354"/>
  <c r="BK354"/>
  <c r="J354"/>
  <c r="BE354" s="1"/>
  <c r="BI350"/>
  <c r="BH350"/>
  <c r="BG350"/>
  <c r="BF350"/>
  <c r="T350"/>
  <c r="R350"/>
  <c r="P350"/>
  <c r="BK350"/>
  <c r="J350"/>
  <c r="BE350" s="1"/>
  <c r="BI346"/>
  <c r="BH346"/>
  <c r="BG346"/>
  <c r="BF346"/>
  <c r="T346"/>
  <c r="R346"/>
  <c r="P346"/>
  <c r="BK346"/>
  <c r="J346"/>
  <c r="BE346" s="1"/>
  <c r="BI344"/>
  <c r="BH344"/>
  <c r="BG344"/>
  <c r="BF344"/>
  <c r="T344"/>
  <c r="R344"/>
  <c r="P344"/>
  <c r="BK344"/>
  <c r="J344"/>
  <c r="BE344" s="1"/>
  <c r="BI341"/>
  <c r="BH341"/>
  <c r="BG341"/>
  <c r="BF341"/>
  <c r="T341"/>
  <c r="R341"/>
  <c r="P341"/>
  <c r="BK341"/>
  <c r="J341"/>
  <c r="BE341" s="1"/>
  <c r="BI339"/>
  <c r="BH339"/>
  <c r="BG339"/>
  <c r="BF339"/>
  <c r="T339"/>
  <c r="R339"/>
  <c r="P339"/>
  <c r="BK339"/>
  <c r="J339"/>
  <c r="BE339" s="1"/>
  <c r="BI336"/>
  <c r="BH336"/>
  <c r="BG336"/>
  <c r="BF336"/>
  <c r="T336"/>
  <c r="T335"/>
  <c r="T334" s="1"/>
  <c r="R336"/>
  <c r="R335" s="1"/>
  <c r="R334" s="1"/>
  <c r="P336"/>
  <c r="P335"/>
  <c r="P334" s="1"/>
  <c r="BK336"/>
  <c r="BK335" s="1"/>
  <c r="J336"/>
  <c r="BE336" s="1"/>
  <c r="BI333"/>
  <c r="BH333"/>
  <c r="BG333"/>
  <c r="BF333"/>
  <c r="T333"/>
  <c r="T332"/>
  <c r="R333"/>
  <c r="R332"/>
  <c r="P333"/>
  <c r="P332"/>
  <c r="BK333"/>
  <c r="BK332" s="1"/>
  <c r="J332" s="1"/>
  <c r="J106" s="1"/>
  <c r="J333"/>
  <c r="BE333" s="1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4"/>
  <c r="BH324"/>
  <c r="BG324"/>
  <c r="BF324"/>
  <c r="T324"/>
  <c r="T323"/>
  <c r="R324"/>
  <c r="R323"/>
  <c r="P324"/>
  <c r="P323"/>
  <c r="BK324"/>
  <c r="BK323"/>
  <c r="J323" s="1"/>
  <c r="J105" s="1"/>
  <c r="J324"/>
  <c r="BE324" s="1"/>
  <c r="BI320"/>
  <c r="BH320"/>
  <c r="BG320"/>
  <c r="BF320"/>
  <c r="T320"/>
  <c r="R320"/>
  <c r="P320"/>
  <c r="BK320"/>
  <c r="J320"/>
  <c r="BE320" s="1"/>
  <c r="BI317"/>
  <c r="BH317"/>
  <c r="BG317"/>
  <c r="BF317"/>
  <c r="T317"/>
  <c r="R317"/>
  <c r="P317"/>
  <c r="BK317"/>
  <c r="J317"/>
  <c r="BE317" s="1"/>
  <c r="BI314"/>
  <c r="BH314"/>
  <c r="BG314"/>
  <c r="BF314"/>
  <c r="T314"/>
  <c r="R314"/>
  <c r="P314"/>
  <c r="BK314"/>
  <c r="J314"/>
  <c r="BE314" s="1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1"/>
  <c r="BH301"/>
  <c r="BG301"/>
  <c r="BF301"/>
  <c r="T301"/>
  <c r="T300"/>
  <c r="R301"/>
  <c r="R300"/>
  <c r="P301"/>
  <c r="P300"/>
  <c r="BK301"/>
  <c r="BK300"/>
  <c r="J300" s="1"/>
  <c r="J104" s="1"/>
  <c r="J301"/>
  <c r="BE301" s="1"/>
  <c r="BI298"/>
  <c r="BH298"/>
  <c r="BG298"/>
  <c r="BF298"/>
  <c r="T298"/>
  <c r="R298"/>
  <c r="P298"/>
  <c r="BK298"/>
  <c r="J298"/>
  <c r="BE298" s="1"/>
  <c r="BI294"/>
  <c r="BH294"/>
  <c r="BG294"/>
  <c r="BF294"/>
  <c r="T294"/>
  <c r="R294"/>
  <c r="P294"/>
  <c r="BK294"/>
  <c r="J294"/>
  <c r="BE294" s="1"/>
  <c r="BI290"/>
  <c r="BH290"/>
  <c r="BG290"/>
  <c r="BF290"/>
  <c r="T290"/>
  <c r="T289"/>
  <c r="R290"/>
  <c r="R289"/>
  <c r="P290"/>
  <c r="P289"/>
  <c r="BK290"/>
  <c r="BK289" s="1"/>
  <c r="J289" s="1"/>
  <c r="J103" s="1"/>
  <c r="J290"/>
  <c r="BE290" s="1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6"/>
  <c r="BH276"/>
  <c r="BG276"/>
  <c r="BF276"/>
  <c r="T276"/>
  <c r="T275"/>
  <c r="R276"/>
  <c r="R275"/>
  <c r="P276"/>
  <c r="P275"/>
  <c r="BK276"/>
  <c r="BK275"/>
  <c r="J275" s="1"/>
  <c r="J102" s="1"/>
  <c r="J276"/>
  <c r="BE276" s="1"/>
  <c r="BI272"/>
  <c r="BH272"/>
  <c r="BG272"/>
  <c r="BF272"/>
  <c r="T272"/>
  <c r="R272"/>
  <c r="P272"/>
  <c r="BK272"/>
  <c r="J272"/>
  <c r="BE272" s="1"/>
  <c r="BI268"/>
  <c r="BH268"/>
  <c r="BG268"/>
  <c r="BF268"/>
  <c r="T268"/>
  <c r="R268"/>
  <c r="P268"/>
  <c r="BK268"/>
  <c r="J268"/>
  <c r="BE268" s="1"/>
  <c r="BI264"/>
  <c r="BH264"/>
  <c r="BG264"/>
  <c r="BF264"/>
  <c r="T264"/>
  <c r="R264"/>
  <c r="P264"/>
  <c r="BK264"/>
  <c r="J264"/>
  <c r="BE264" s="1"/>
  <c r="BI261"/>
  <c r="BH261"/>
  <c r="BG261"/>
  <c r="BF261"/>
  <c r="T261"/>
  <c r="R261"/>
  <c r="P261"/>
  <c r="BK261"/>
  <c r="J261"/>
  <c r="BE261" s="1"/>
  <c r="BI249"/>
  <c r="BH249"/>
  <c r="BG249"/>
  <c r="BF249"/>
  <c r="T249"/>
  <c r="T248"/>
  <c r="R249"/>
  <c r="R248"/>
  <c r="P249"/>
  <c r="P248"/>
  <c r="BK249"/>
  <c r="BK248" s="1"/>
  <c r="J249"/>
  <c r="BE249" s="1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5"/>
  <c r="BH225"/>
  <c r="BG225"/>
  <c r="BF225"/>
  <c r="T225"/>
  <c r="T224"/>
  <c r="R225"/>
  <c r="R224"/>
  <c r="P225"/>
  <c r="P224"/>
  <c r="BK225"/>
  <c r="J225"/>
  <c r="BE225" s="1"/>
  <c r="BI220"/>
  <c r="BH220"/>
  <c r="BG220"/>
  <c r="BF220"/>
  <c r="T220"/>
  <c r="R220"/>
  <c r="P220"/>
  <c r="BK220"/>
  <c r="J220"/>
  <c r="BE220" s="1"/>
  <c r="BI216"/>
  <c r="BH216"/>
  <c r="BG216"/>
  <c r="BF216"/>
  <c r="T216"/>
  <c r="R216"/>
  <c r="P216"/>
  <c r="BK216"/>
  <c r="J216"/>
  <c r="BE216" s="1"/>
  <c r="BI212"/>
  <c r="BH212"/>
  <c r="BG212"/>
  <c r="BF212"/>
  <c r="T212"/>
  <c r="R212"/>
  <c r="P212"/>
  <c r="BK212"/>
  <c r="J212"/>
  <c r="BE212" s="1"/>
  <c r="BI208"/>
  <c r="BH208"/>
  <c r="BG208"/>
  <c r="BF208"/>
  <c r="T208"/>
  <c r="R208"/>
  <c r="P208"/>
  <c r="BK208"/>
  <c r="J208"/>
  <c r="BE208" s="1"/>
  <c r="BI205"/>
  <c r="BH205"/>
  <c r="BG205"/>
  <c r="BF205"/>
  <c r="T205"/>
  <c r="R205"/>
  <c r="P205"/>
  <c r="BK205"/>
  <c r="J205"/>
  <c r="BE205" s="1"/>
  <c r="BI202"/>
  <c r="BH202"/>
  <c r="BG202"/>
  <c r="BF202"/>
  <c r="T202"/>
  <c r="R202"/>
  <c r="P202"/>
  <c r="BK202"/>
  <c r="J202"/>
  <c r="BE202" s="1"/>
  <c r="BI198"/>
  <c r="BH198"/>
  <c r="BG198"/>
  <c r="BF198"/>
  <c r="T198"/>
  <c r="R198"/>
  <c r="P198"/>
  <c r="BK198"/>
  <c r="J198"/>
  <c r="BE198" s="1"/>
  <c r="BI192"/>
  <c r="BH192"/>
  <c r="BG192"/>
  <c r="BF192"/>
  <c r="T192"/>
  <c r="R192"/>
  <c r="P192"/>
  <c r="BK192"/>
  <c r="J192"/>
  <c r="BE192" s="1"/>
  <c r="BI186"/>
  <c r="BH186"/>
  <c r="BG186"/>
  <c r="BF186"/>
  <c r="T186"/>
  <c r="R186"/>
  <c r="P186"/>
  <c r="BK186"/>
  <c r="J186"/>
  <c r="BE186" s="1"/>
  <c r="BI182"/>
  <c r="BH182"/>
  <c r="BG182"/>
  <c r="BF182"/>
  <c r="T182"/>
  <c r="R182"/>
  <c r="P182"/>
  <c r="BK182"/>
  <c r="J182"/>
  <c r="BE182" s="1"/>
  <c r="BI178"/>
  <c r="BH178"/>
  <c r="BG178"/>
  <c r="BF178"/>
  <c r="T178"/>
  <c r="R178"/>
  <c r="P178"/>
  <c r="BK178"/>
  <c r="J178"/>
  <c r="BE178" s="1"/>
  <c r="BI175"/>
  <c r="BH175"/>
  <c r="BG175"/>
  <c r="BF175"/>
  <c r="T175"/>
  <c r="T174"/>
  <c r="R175"/>
  <c r="R174"/>
  <c r="P175"/>
  <c r="P174"/>
  <c r="BK175"/>
  <c r="BK174" s="1"/>
  <c r="J174" s="1"/>
  <c r="J99" s="1"/>
  <c r="J175"/>
  <c r="BE175" s="1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48"/>
  <c r="BH148"/>
  <c r="BG148"/>
  <c r="F37"/>
  <c r="BB96" i="1" s="1"/>
  <c r="BF148" i="3"/>
  <c r="T148"/>
  <c r="T147"/>
  <c r="T146" s="1"/>
  <c r="R148"/>
  <c r="R147"/>
  <c r="R146" s="1"/>
  <c r="P148"/>
  <c r="P147"/>
  <c r="P146" s="1"/>
  <c r="BK148"/>
  <c r="BK147" s="1"/>
  <c r="J148"/>
  <c r="BE148" s="1"/>
  <c r="J142"/>
  <c r="J141"/>
  <c r="F139"/>
  <c r="E137"/>
  <c r="J31"/>
  <c r="J92"/>
  <c r="J91"/>
  <c r="F89"/>
  <c r="E87"/>
  <c r="J18"/>
  <c r="E18"/>
  <c r="F92" s="1"/>
  <c r="J17"/>
  <c r="J15"/>
  <c r="E15"/>
  <c r="F141" s="1"/>
  <c r="J14"/>
  <c r="J12"/>
  <c r="J139" s="1"/>
  <c r="E7"/>
  <c r="E135" s="1"/>
  <c r="J39" i="2"/>
  <c r="J38"/>
  <c r="AY95" i="1"/>
  <c r="J37" i="2"/>
  <c r="AX95" i="1"/>
  <c r="BI1372" i="2"/>
  <c r="BH1372"/>
  <c r="BG1372"/>
  <c r="BF1372"/>
  <c r="T1372"/>
  <c r="T1371"/>
  <c r="R1372"/>
  <c r="R1371"/>
  <c r="P1372"/>
  <c r="P1371"/>
  <c r="BK1372"/>
  <c r="BK1371"/>
  <c r="J1371" s="1"/>
  <c r="J129" s="1"/>
  <c r="J1372"/>
  <c r="BE1372" s="1"/>
  <c r="BI1370"/>
  <c r="BH1370"/>
  <c r="BG1370"/>
  <c r="BF1370"/>
  <c r="T1370"/>
  <c r="T1369" s="1"/>
  <c r="T1368" s="1"/>
  <c r="R1370"/>
  <c r="R1369" s="1"/>
  <c r="P1370"/>
  <c r="P1369"/>
  <c r="BK1370"/>
  <c r="BK1369" s="1"/>
  <c r="J1370"/>
  <c r="BE1370" s="1"/>
  <c r="BI1367"/>
  <c r="BH1367"/>
  <c r="BG1367"/>
  <c r="BF1367"/>
  <c r="T1367"/>
  <c r="T1366"/>
  <c r="R1367"/>
  <c r="R1366"/>
  <c r="P1367"/>
  <c r="P1366"/>
  <c r="BK1367"/>
  <c r="BK1366" s="1"/>
  <c r="J1366" s="1"/>
  <c r="J126" s="1"/>
  <c r="J1367"/>
  <c r="BE1367" s="1"/>
  <c r="BI1365"/>
  <c r="BH1365"/>
  <c r="BG1365"/>
  <c r="BF1365"/>
  <c r="T1365"/>
  <c r="R1365"/>
  <c r="P1365"/>
  <c r="BK1365"/>
  <c r="J1365"/>
  <c r="BE1365"/>
  <c r="BI1364"/>
  <c r="BH1364"/>
  <c r="BG1364"/>
  <c r="BF1364"/>
  <c r="T1364"/>
  <c r="R1364"/>
  <c r="P1364"/>
  <c r="BK1364"/>
  <c r="J1364"/>
  <c r="BE1364"/>
  <c r="BI1363"/>
  <c r="BH1363"/>
  <c r="BG1363"/>
  <c r="BF1363"/>
  <c r="T1363"/>
  <c r="T1362"/>
  <c r="T1361" s="1"/>
  <c r="R1363"/>
  <c r="P1363"/>
  <c r="P1362" s="1"/>
  <c r="P1361" s="1"/>
  <c r="BK1363"/>
  <c r="BK1362" s="1"/>
  <c r="J1363"/>
  <c r="BE1363"/>
  <c r="BI1360"/>
  <c r="BH1360"/>
  <c r="BG1360"/>
  <c r="BF1360"/>
  <c r="T1360"/>
  <c r="R1360"/>
  <c r="P1360"/>
  <c r="BK1360"/>
  <c r="J1360"/>
  <c r="BE1360"/>
  <c r="BI1359"/>
  <c r="BH1359"/>
  <c r="BG1359"/>
  <c r="BF1359"/>
  <c r="T1359"/>
  <c r="R1359"/>
  <c r="P1359"/>
  <c r="BK1359"/>
  <c r="J1359"/>
  <c r="BE1359"/>
  <c r="BI1356"/>
  <c r="BH1356"/>
  <c r="BG1356"/>
  <c r="BF1356"/>
  <c r="T1356"/>
  <c r="R1356"/>
  <c r="P1356"/>
  <c r="BK1356"/>
  <c r="J1356"/>
  <c r="BE1356"/>
  <c r="BI1353"/>
  <c r="BH1353"/>
  <c r="BG1353"/>
  <c r="BF1353"/>
  <c r="T1353"/>
  <c r="T1352"/>
  <c r="R1353"/>
  <c r="R1352"/>
  <c r="P1353"/>
  <c r="P1352"/>
  <c r="BK1353"/>
  <c r="BK1352"/>
  <c r="J1352" s="1"/>
  <c r="J123" s="1"/>
  <c r="J1353"/>
  <c r="BE1353" s="1"/>
  <c r="BI1340"/>
  <c r="BH1340"/>
  <c r="BG1340"/>
  <c r="BF1340"/>
  <c r="T1340"/>
  <c r="T1339" s="1"/>
  <c r="R1340"/>
  <c r="R1339" s="1"/>
  <c r="P1340"/>
  <c r="P1339" s="1"/>
  <c r="BK1340"/>
  <c r="BK1339" s="1"/>
  <c r="J1339" s="1"/>
  <c r="J122" s="1"/>
  <c r="J1340"/>
  <c r="BE1340" s="1"/>
  <c r="BI1338"/>
  <c r="BH1338"/>
  <c r="BG1338"/>
  <c r="BF1338"/>
  <c r="T1338"/>
  <c r="T1337" s="1"/>
  <c r="R1338"/>
  <c r="R1337" s="1"/>
  <c r="P1338"/>
  <c r="P1337" s="1"/>
  <c r="BK1338"/>
  <c r="BK1337" s="1"/>
  <c r="J1337" s="1"/>
  <c r="J121" s="1"/>
  <c r="J1338"/>
  <c r="BE1338" s="1"/>
  <c r="BI1336"/>
  <c r="BH1336"/>
  <c r="BG1336"/>
  <c r="BF1336"/>
  <c r="T1336"/>
  <c r="R1336"/>
  <c r="P1336"/>
  <c r="BK1336"/>
  <c r="J1336"/>
  <c r="BE1336" s="1"/>
  <c r="BI1334"/>
  <c r="BH1334"/>
  <c r="BG1334"/>
  <c r="BF1334"/>
  <c r="T1334"/>
  <c r="R1334"/>
  <c r="P1334"/>
  <c r="BK1334"/>
  <c r="J1334"/>
  <c r="BE1334" s="1"/>
  <c r="BI1316"/>
  <c r="BH1316"/>
  <c r="BG1316"/>
  <c r="BF1316"/>
  <c r="T1316"/>
  <c r="R1316"/>
  <c r="P1316"/>
  <c r="BK1316"/>
  <c r="J1316"/>
  <c r="BE1316" s="1"/>
  <c r="BI1315"/>
  <c r="BH1315"/>
  <c r="BG1315"/>
  <c r="BF1315"/>
  <c r="T1315"/>
  <c r="T1314" s="1"/>
  <c r="R1315"/>
  <c r="R1314" s="1"/>
  <c r="P1315"/>
  <c r="P1314" s="1"/>
  <c r="BK1315"/>
  <c r="BK1314" s="1"/>
  <c r="J1314" s="1"/>
  <c r="J120" s="1"/>
  <c r="J1315"/>
  <c r="BE1315" s="1"/>
  <c r="BI1313"/>
  <c r="BH1313"/>
  <c r="BG1313"/>
  <c r="BF1313"/>
  <c r="T1313"/>
  <c r="R1313"/>
  <c r="P1313"/>
  <c r="BK1313"/>
  <c r="J1313"/>
  <c r="BE1313" s="1"/>
  <c r="BI1309"/>
  <c r="BH1309"/>
  <c r="BG1309"/>
  <c r="BF1309"/>
  <c r="T1309"/>
  <c r="R1309"/>
  <c r="P1309"/>
  <c r="BK1309"/>
  <c r="J1309"/>
  <c r="BE1309" s="1"/>
  <c r="BI1307"/>
  <c r="BH1307"/>
  <c r="BG1307"/>
  <c r="BF1307"/>
  <c r="T1307"/>
  <c r="R1307"/>
  <c r="P1307"/>
  <c r="BK1307"/>
  <c r="J1307"/>
  <c r="BE1307" s="1"/>
  <c r="BI1304"/>
  <c r="BH1304"/>
  <c r="BG1304"/>
  <c r="BF1304"/>
  <c r="T1304"/>
  <c r="R1304"/>
  <c r="P1304"/>
  <c r="BK1304"/>
  <c r="J1304"/>
  <c r="BE1304" s="1"/>
  <c r="BI1302"/>
  <c r="BH1302"/>
  <c r="BG1302"/>
  <c r="BF1302"/>
  <c r="T1302"/>
  <c r="R1302"/>
  <c r="P1302"/>
  <c r="BK1302"/>
  <c r="J1302"/>
  <c r="BE1302" s="1"/>
  <c r="BI1299"/>
  <c r="BH1299"/>
  <c r="BG1299"/>
  <c r="BF1299"/>
  <c r="T1299"/>
  <c r="R1299"/>
  <c r="P1299"/>
  <c r="BK1299"/>
  <c r="J1299"/>
  <c r="BE1299" s="1"/>
  <c r="BI1296"/>
  <c r="BH1296"/>
  <c r="BG1296"/>
  <c r="BF1296"/>
  <c r="T1296"/>
  <c r="R1296"/>
  <c r="P1296"/>
  <c r="BK1296"/>
  <c r="J1296"/>
  <c r="BE1296" s="1"/>
  <c r="BI1293"/>
  <c r="BH1293"/>
  <c r="BG1293"/>
  <c r="BF1293"/>
  <c r="T1293"/>
  <c r="R1293"/>
  <c r="P1293"/>
  <c r="BK1293"/>
  <c r="J1293"/>
  <c r="BE1293" s="1"/>
  <c r="BI1290"/>
  <c r="BH1290"/>
  <c r="BG1290"/>
  <c r="BF1290"/>
  <c r="T1290"/>
  <c r="T1289" s="1"/>
  <c r="R1290"/>
  <c r="R1289" s="1"/>
  <c r="P1290"/>
  <c r="P1289" s="1"/>
  <c r="BK1290"/>
  <c r="BK1289" s="1"/>
  <c r="J1289" s="1"/>
  <c r="J119" s="1"/>
  <c r="J1290"/>
  <c r="BE1290" s="1"/>
  <c r="BI1288"/>
  <c r="BH1288"/>
  <c r="BG1288"/>
  <c r="BF1288"/>
  <c r="T1288"/>
  <c r="R1288"/>
  <c r="P1288"/>
  <c r="BK1288"/>
  <c r="J1288"/>
  <c r="BE1288" s="1"/>
  <c r="BI1284"/>
  <c r="BH1284"/>
  <c r="BG1284"/>
  <c r="BF1284"/>
  <c r="T1284"/>
  <c r="R1284"/>
  <c r="P1284"/>
  <c r="BK1284"/>
  <c r="J1284"/>
  <c r="BE1284" s="1"/>
  <c r="BI1281"/>
  <c r="BH1281"/>
  <c r="BG1281"/>
  <c r="BF1281"/>
  <c r="T1281"/>
  <c r="R1281"/>
  <c r="P1281"/>
  <c r="BK1281"/>
  <c r="J1281"/>
  <c r="BE1281" s="1"/>
  <c r="BI1278"/>
  <c r="BH1278"/>
  <c r="BG1278"/>
  <c r="BF1278"/>
  <c r="T1278"/>
  <c r="R1278"/>
  <c r="P1278"/>
  <c r="BK1278"/>
  <c r="J1278"/>
  <c r="BE1278" s="1"/>
  <c r="BI1274"/>
  <c r="BH1274"/>
  <c r="BG1274"/>
  <c r="BF1274"/>
  <c r="T1274"/>
  <c r="R1274"/>
  <c r="P1274"/>
  <c r="BK1274"/>
  <c r="J1274"/>
  <c r="BE1274" s="1"/>
  <c r="BI1271"/>
  <c r="BH1271"/>
  <c r="BG1271"/>
  <c r="BF1271"/>
  <c r="T1271"/>
  <c r="R1271"/>
  <c r="P1271"/>
  <c r="BK1271"/>
  <c r="J1271"/>
  <c r="BE1271" s="1"/>
  <c r="BI1266"/>
  <c r="BH1266"/>
  <c r="BG1266"/>
  <c r="BF1266"/>
  <c r="T1266"/>
  <c r="R1266"/>
  <c r="P1266"/>
  <c r="BK1266"/>
  <c r="J1266"/>
  <c r="BE1266" s="1"/>
  <c r="BI1262"/>
  <c r="BH1262"/>
  <c r="BG1262"/>
  <c r="BF1262"/>
  <c r="T1262"/>
  <c r="R1262"/>
  <c r="P1262"/>
  <c r="BK1262"/>
  <c r="J1262"/>
  <c r="BE1262" s="1"/>
  <c r="BI1258"/>
  <c r="BH1258"/>
  <c r="BG1258"/>
  <c r="BF1258"/>
  <c r="T1258"/>
  <c r="R1258"/>
  <c r="P1258"/>
  <c r="BK1258"/>
  <c r="J1258"/>
  <c r="BE1258" s="1"/>
  <c r="BI1257"/>
  <c r="BH1257"/>
  <c r="BG1257"/>
  <c r="BF1257"/>
  <c r="T1257"/>
  <c r="R1257"/>
  <c r="P1257"/>
  <c r="BK1257"/>
  <c r="J1257"/>
  <c r="BE1257" s="1"/>
  <c r="BI1256"/>
  <c r="BH1256"/>
  <c r="BG1256"/>
  <c r="BF1256"/>
  <c r="T1256"/>
  <c r="R1256"/>
  <c r="P1256"/>
  <c r="BK1256"/>
  <c r="J1256"/>
  <c r="BE1256" s="1"/>
  <c r="BI1253"/>
  <c r="BH1253"/>
  <c r="BG1253"/>
  <c r="BF1253"/>
  <c r="T1253"/>
  <c r="T1252" s="1"/>
  <c r="R1253"/>
  <c r="P1253"/>
  <c r="P1252" s="1"/>
  <c r="BK1253"/>
  <c r="J1253"/>
  <c r="BE1253" s="1"/>
  <c r="BI1251"/>
  <c r="BH1251"/>
  <c r="BG1251"/>
  <c r="BF1251"/>
  <c r="T1251"/>
  <c r="R1251"/>
  <c r="P1251"/>
  <c r="BK1251"/>
  <c r="J1251"/>
  <c r="BE1251" s="1"/>
  <c r="BI1249"/>
  <c r="BH1249"/>
  <c r="BG1249"/>
  <c r="BF1249"/>
  <c r="T1249"/>
  <c r="R1249"/>
  <c r="P1249"/>
  <c r="BK1249"/>
  <c r="J1249"/>
  <c r="BE1249" s="1"/>
  <c r="BI1245"/>
  <c r="BH1245"/>
  <c r="BG1245"/>
  <c r="BF1245"/>
  <c r="T1245"/>
  <c r="R1245"/>
  <c r="P1245"/>
  <c r="BK1245"/>
  <c r="J1245"/>
  <c r="BE1245" s="1"/>
  <c r="BI1244"/>
  <c r="BH1244"/>
  <c r="BG1244"/>
  <c r="BF1244"/>
  <c r="T1244"/>
  <c r="R1244"/>
  <c r="P1244"/>
  <c r="BK1244"/>
  <c r="J1244"/>
  <c r="BE1244" s="1"/>
  <c r="BI1230"/>
  <c r="BH1230"/>
  <c r="BG1230"/>
  <c r="BF1230"/>
  <c r="T1230"/>
  <c r="R1230"/>
  <c r="P1230"/>
  <c r="BK1230"/>
  <c r="J1230"/>
  <c r="BE1230" s="1"/>
  <c r="T1229"/>
  <c r="R1229"/>
  <c r="P1229"/>
  <c r="BK1229"/>
  <c r="J1229" s="1"/>
  <c r="J117" s="1"/>
  <c r="BI1228"/>
  <c r="BH1228"/>
  <c r="BG1228"/>
  <c r="BF1228"/>
  <c r="T1228"/>
  <c r="R1228"/>
  <c r="P1228"/>
  <c r="BK1228"/>
  <c r="J1228"/>
  <c r="BE1228" s="1"/>
  <c r="BI1227"/>
  <c r="BH1227"/>
  <c r="BG1227"/>
  <c r="BF1227"/>
  <c r="T1227"/>
  <c r="R1227"/>
  <c r="P1227"/>
  <c r="BK1227"/>
  <c r="J1227"/>
  <c r="BE1227" s="1"/>
  <c r="BI1226"/>
  <c r="BH1226"/>
  <c r="BG1226"/>
  <c r="BF1226"/>
  <c r="T1226"/>
  <c r="R1226"/>
  <c r="P1226"/>
  <c r="BK1226"/>
  <c r="J1226"/>
  <c r="BE1226" s="1"/>
  <c r="BI1223"/>
  <c r="BH1223"/>
  <c r="BG1223"/>
  <c r="BF1223"/>
  <c r="T1223"/>
  <c r="R1223"/>
  <c r="P1223"/>
  <c r="BK1223"/>
  <c r="J1223"/>
  <c r="BE1223" s="1"/>
  <c r="BI1220"/>
  <c r="BH1220"/>
  <c r="BG1220"/>
  <c r="BF1220"/>
  <c r="T1220"/>
  <c r="R1220"/>
  <c r="P1220"/>
  <c r="BK1220"/>
  <c r="J1220"/>
  <c r="BE1220" s="1"/>
  <c r="BI1217"/>
  <c r="BH1217"/>
  <c r="BG1217"/>
  <c r="BF1217"/>
  <c r="T1217"/>
  <c r="R1217"/>
  <c r="P1217"/>
  <c r="BK1217"/>
  <c r="J1217"/>
  <c r="BE1217" s="1"/>
  <c r="BI1214"/>
  <c r="BH1214"/>
  <c r="BG1214"/>
  <c r="BF1214"/>
  <c r="T1214"/>
  <c r="R1214"/>
  <c r="P1214"/>
  <c r="BK1214"/>
  <c r="J1214"/>
  <c r="BE1214" s="1"/>
  <c r="BI1211"/>
  <c r="BH1211"/>
  <c r="BG1211"/>
  <c r="BF1211"/>
  <c r="T1211"/>
  <c r="R1211"/>
  <c r="P1211"/>
  <c r="BK1211"/>
  <c r="J1211"/>
  <c r="BE1211" s="1"/>
  <c r="BI1210"/>
  <c r="BH1210"/>
  <c r="BG1210"/>
  <c r="BF1210"/>
  <c r="T1210"/>
  <c r="R1210"/>
  <c r="P1210"/>
  <c r="BK1210"/>
  <c r="J1210"/>
  <c r="BE1210" s="1"/>
  <c r="BI1209"/>
  <c r="BH1209"/>
  <c r="BG1209"/>
  <c r="BF1209"/>
  <c r="T1209"/>
  <c r="R1209"/>
  <c r="P1209"/>
  <c r="BK1209"/>
  <c r="J1209"/>
  <c r="BE1209" s="1"/>
  <c r="BI1208"/>
  <c r="BH1208"/>
  <c r="BG1208"/>
  <c r="BF1208"/>
  <c r="T1208"/>
  <c r="R1208"/>
  <c r="P1208"/>
  <c r="BK1208"/>
  <c r="J1208"/>
  <c r="BE1208" s="1"/>
  <c r="BI1205"/>
  <c r="BH1205"/>
  <c r="BG1205"/>
  <c r="BF1205"/>
  <c r="T1205"/>
  <c r="R1205"/>
  <c r="P1205"/>
  <c r="BK1205"/>
  <c r="J1205"/>
  <c r="BE1205" s="1"/>
  <c r="BI1204"/>
  <c r="BH1204"/>
  <c r="BG1204"/>
  <c r="BF1204"/>
  <c r="T1204"/>
  <c r="R1204"/>
  <c r="P1204"/>
  <c r="BK1204"/>
  <c r="J1204"/>
  <c r="BE1204" s="1"/>
  <c r="BI1203"/>
  <c r="BH1203"/>
  <c r="BG1203"/>
  <c r="BF1203"/>
  <c r="T1203"/>
  <c r="R1203"/>
  <c r="P1203"/>
  <c r="BK1203"/>
  <c r="J1203"/>
  <c r="BE1203" s="1"/>
  <c r="BI1202"/>
  <c r="BH1202"/>
  <c r="BG1202"/>
  <c r="BF1202"/>
  <c r="T1202"/>
  <c r="R1202"/>
  <c r="P1202"/>
  <c r="BK1202"/>
  <c r="J1202"/>
  <c r="BE1202" s="1"/>
  <c r="BI1201"/>
  <c r="BH1201"/>
  <c r="BG1201"/>
  <c r="BF1201"/>
  <c r="T1201"/>
  <c r="R1201"/>
  <c r="P1201"/>
  <c r="BK1201"/>
  <c r="J1201"/>
  <c r="BE1201" s="1"/>
  <c r="BI1200"/>
  <c r="BH1200"/>
  <c r="BG1200"/>
  <c r="BF1200"/>
  <c r="T1200"/>
  <c r="R1200"/>
  <c r="P1200"/>
  <c r="BK1200"/>
  <c r="J1200"/>
  <c r="BE1200" s="1"/>
  <c r="BI1195"/>
  <c r="BH1195"/>
  <c r="BG1195"/>
  <c r="BF1195"/>
  <c r="T1195"/>
  <c r="R1195"/>
  <c r="P1195"/>
  <c r="BK1195"/>
  <c r="J1195"/>
  <c r="BE1195" s="1"/>
  <c r="BI1190"/>
  <c r="BH1190"/>
  <c r="BG1190"/>
  <c r="BF1190"/>
  <c r="T1190"/>
  <c r="R1190"/>
  <c r="P1190"/>
  <c r="BK1190"/>
  <c r="J1190"/>
  <c r="BE1190" s="1"/>
  <c r="BI1189"/>
  <c r="BH1189"/>
  <c r="BG1189"/>
  <c r="BF1189"/>
  <c r="T1189"/>
  <c r="R1189"/>
  <c r="P1189"/>
  <c r="BK1189"/>
  <c r="J1189"/>
  <c r="BE1189" s="1"/>
  <c r="BI1188"/>
  <c r="BH1188"/>
  <c r="BG1188"/>
  <c r="BF1188"/>
  <c r="T1188"/>
  <c r="R1188"/>
  <c r="P1188"/>
  <c r="BK1188"/>
  <c r="J1188"/>
  <c r="BE1188" s="1"/>
  <c r="BI1187"/>
  <c r="BH1187"/>
  <c r="BG1187"/>
  <c r="BF1187"/>
  <c r="T1187"/>
  <c r="R1187"/>
  <c r="P1187"/>
  <c r="BK1187"/>
  <c r="J1187"/>
  <c r="BE1187" s="1"/>
  <c r="BI1186"/>
  <c r="BH1186"/>
  <c r="BG1186"/>
  <c r="BF1186"/>
  <c r="T1186"/>
  <c r="R1186"/>
  <c r="P1186"/>
  <c r="BK1186"/>
  <c r="J1186"/>
  <c r="BE1186" s="1"/>
  <c r="BI1185"/>
  <c r="BH1185"/>
  <c r="BG1185"/>
  <c r="BF1185"/>
  <c r="T1185"/>
  <c r="R1185"/>
  <c r="P1185"/>
  <c r="BK1185"/>
  <c r="J1185"/>
  <c r="BE1185" s="1"/>
  <c r="BI1184"/>
  <c r="BH1184"/>
  <c r="BG1184"/>
  <c r="BF1184"/>
  <c r="T1184"/>
  <c r="R1184"/>
  <c r="P1184"/>
  <c r="BK1184"/>
  <c r="J1184"/>
  <c r="BE1184" s="1"/>
  <c r="BI1183"/>
  <c r="BH1183"/>
  <c r="BG1183"/>
  <c r="BF1183"/>
  <c r="T1183"/>
  <c r="R1183"/>
  <c r="P1183"/>
  <c r="BK1183"/>
  <c r="J1183"/>
  <c r="BE1183" s="1"/>
  <c r="BI1182"/>
  <c r="BH1182"/>
  <c r="BG1182"/>
  <c r="BF1182"/>
  <c r="T1182"/>
  <c r="R1182"/>
  <c r="P1182"/>
  <c r="BK1182"/>
  <c r="J1182"/>
  <c r="BE1182" s="1"/>
  <c r="BI1181"/>
  <c r="BH1181"/>
  <c r="BG1181"/>
  <c r="BF1181"/>
  <c r="T1181"/>
  <c r="R1181"/>
  <c r="P1181"/>
  <c r="BK1181"/>
  <c r="J1181"/>
  <c r="BE1181" s="1"/>
  <c r="BI1180"/>
  <c r="BH1180"/>
  <c r="BG1180"/>
  <c r="BF1180"/>
  <c r="T1180"/>
  <c r="R1180"/>
  <c r="P1180"/>
  <c r="BK1180"/>
  <c r="J1180"/>
  <c r="BE1180" s="1"/>
  <c r="BI1179"/>
  <c r="BH1179"/>
  <c r="BG1179"/>
  <c r="BF1179"/>
  <c r="T1179"/>
  <c r="R1179"/>
  <c r="P1179"/>
  <c r="BK1179"/>
  <c r="J1179"/>
  <c r="BE1179" s="1"/>
  <c r="BI1178"/>
  <c r="BH1178"/>
  <c r="BG1178"/>
  <c r="BF1178"/>
  <c r="T1178"/>
  <c r="R1178"/>
  <c r="P1178"/>
  <c r="BK1178"/>
  <c r="J1178"/>
  <c r="BE1178" s="1"/>
  <c r="BI1177"/>
  <c r="BH1177"/>
  <c r="BG1177"/>
  <c r="BF1177"/>
  <c r="T1177"/>
  <c r="R1177"/>
  <c r="P1177"/>
  <c r="BK1177"/>
  <c r="J1177"/>
  <c r="BE1177" s="1"/>
  <c r="BI1176"/>
  <c r="BH1176"/>
  <c r="BG1176"/>
  <c r="BF1176"/>
  <c r="T1176"/>
  <c r="R1176"/>
  <c r="P1176"/>
  <c r="BK1176"/>
  <c r="J1176"/>
  <c r="BE1176" s="1"/>
  <c r="BI1175"/>
  <c r="BH1175"/>
  <c r="BG1175"/>
  <c r="BF1175"/>
  <c r="T1175"/>
  <c r="R1175"/>
  <c r="P1175"/>
  <c r="BK1175"/>
  <c r="J1175"/>
  <c r="BE1175" s="1"/>
  <c r="BI1174"/>
  <c r="BH1174"/>
  <c r="BG1174"/>
  <c r="BF1174"/>
  <c r="T1174"/>
  <c r="T1173" s="1"/>
  <c r="R1174"/>
  <c r="P1174"/>
  <c r="BK1174"/>
  <c r="J1174"/>
  <c r="BE1174" s="1"/>
  <c r="BI1172"/>
  <c r="BH1172"/>
  <c r="BG1172"/>
  <c r="BF1172"/>
  <c r="T1172"/>
  <c r="R1172"/>
  <c r="P1172"/>
  <c r="BK1172"/>
  <c r="J1172"/>
  <c r="BE1172" s="1"/>
  <c r="BI1168"/>
  <c r="BH1168"/>
  <c r="BG1168"/>
  <c r="BF1168"/>
  <c r="T1168"/>
  <c r="R1168"/>
  <c r="P1168"/>
  <c r="BK1168"/>
  <c r="J1168"/>
  <c r="BE1168" s="1"/>
  <c r="BI1166"/>
  <c r="BH1166"/>
  <c r="BG1166"/>
  <c r="BF1166"/>
  <c r="T1166"/>
  <c r="R1166"/>
  <c r="P1166"/>
  <c r="BK1166"/>
  <c r="J1166"/>
  <c r="BE1166" s="1"/>
  <c r="BI1162"/>
  <c r="BH1162"/>
  <c r="BG1162"/>
  <c r="BF1162"/>
  <c r="T1162"/>
  <c r="R1162"/>
  <c r="P1162"/>
  <c r="BK1162"/>
  <c r="J1162"/>
  <c r="BE1162" s="1"/>
  <c r="BI1156"/>
  <c r="BH1156"/>
  <c r="BG1156"/>
  <c r="BF1156"/>
  <c r="T1156"/>
  <c r="R1156"/>
  <c r="P1156"/>
  <c r="BK1156"/>
  <c r="J1156"/>
  <c r="BE1156" s="1"/>
  <c r="BI1147"/>
  <c r="BH1147"/>
  <c r="BG1147"/>
  <c r="BF1147"/>
  <c r="T1147"/>
  <c r="T1146" s="1"/>
  <c r="R1147"/>
  <c r="R1146" s="1"/>
  <c r="P1147"/>
  <c r="P1146" s="1"/>
  <c r="BK1147"/>
  <c r="BK1146" s="1"/>
  <c r="J1146" s="1"/>
  <c r="J115" s="1"/>
  <c r="J1147"/>
  <c r="BE1147" s="1"/>
  <c r="BI1145"/>
  <c r="BH1145"/>
  <c r="BG1145"/>
  <c r="BF1145"/>
  <c r="T1145"/>
  <c r="R1145"/>
  <c r="P1145"/>
  <c r="BK1145"/>
  <c r="J1145"/>
  <c r="BE1145" s="1"/>
  <c r="BI1141"/>
  <c r="BH1141"/>
  <c r="BG1141"/>
  <c r="BF1141"/>
  <c r="T1141"/>
  <c r="R1141"/>
  <c r="P1141"/>
  <c r="BK1141"/>
  <c r="J1141"/>
  <c r="BE1141" s="1"/>
  <c r="BI1137"/>
  <c r="BH1137"/>
  <c r="BG1137"/>
  <c r="BF1137"/>
  <c r="T1137"/>
  <c r="R1137"/>
  <c r="P1137"/>
  <c r="BK1137"/>
  <c r="J1137"/>
  <c r="BE1137" s="1"/>
  <c r="BI1133"/>
  <c r="BH1133"/>
  <c r="BG1133"/>
  <c r="BF1133"/>
  <c r="T1133"/>
  <c r="R1133"/>
  <c r="P1133"/>
  <c r="BK1133"/>
  <c r="J1133"/>
  <c r="BE1133" s="1"/>
  <c r="BI1129"/>
  <c r="BH1129"/>
  <c r="BG1129"/>
  <c r="BF1129"/>
  <c r="T1129"/>
  <c r="R1129"/>
  <c r="P1129"/>
  <c r="BK1129"/>
  <c r="J1129"/>
  <c r="BE1129" s="1"/>
  <c r="BI1123"/>
  <c r="BH1123"/>
  <c r="BG1123"/>
  <c r="BF1123"/>
  <c r="T1123"/>
  <c r="R1123"/>
  <c r="P1123"/>
  <c r="BK1123"/>
  <c r="J1123"/>
  <c r="BE1123" s="1"/>
  <c r="BI1113"/>
  <c r="BH1113"/>
  <c r="BG1113"/>
  <c r="BF1113"/>
  <c r="T1113"/>
  <c r="R1113"/>
  <c r="P1113"/>
  <c r="BK1113"/>
  <c r="J1113"/>
  <c r="BE1113" s="1"/>
  <c r="BI1109"/>
  <c r="BH1109"/>
  <c r="BG1109"/>
  <c r="BF1109"/>
  <c r="T1109"/>
  <c r="R1109"/>
  <c r="P1109"/>
  <c r="BK1109"/>
  <c r="J1109"/>
  <c r="BE1109" s="1"/>
  <c r="BI1105"/>
  <c r="BH1105"/>
  <c r="BG1105"/>
  <c r="BF1105"/>
  <c r="T1105"/>
  <c r="R1105"/>
  <c r="P1105"/>
  <c r="BK1105"/>
  <c r="J1105"/>
  <c r="BE1105" s="1"/>
  <c r="BI1101"/>
  <c r="BH1101"/>
  <c r="BG1101"/>
  <c r="BF1101"/>
  <c r="T1101"/>
  <c r="R1101"/>
  <c r="P1101"/>
  <c r="BK1101"/>
  <c r="J1101"/>
  <c r="BE1101" s="1"/>
  <c r="BI1097"/>
  <c r="BH1097"/>
  <c r="BG1097"/>
  <c r="BF1097"/>
  <c r="T1097"/>
  <c r="R1097"/>
  <c r="P1097"/>
  <c r="BK1097"/>
  <c r="J1097"/>
  <c r="BE1097" s="1"/>
  <c r="BI1093"/>
  <c r="BH1093"/>
  <c r="BG1093"/>
  <c r="BF1093"/>
  <c r="T1093"/>
  <c r="R1093"/>
  <c r="P1093"/>
  <c r="BK1093"/>
  <c r="J1093"/>
  <c r="BE1093" s="1"/>
  <c r="BI1089"/>
  <c r="BH1089"/>
  <c r="BG1089"/>
  <c r="BF1089"/>
  <c r="T1089"/>
  <c r="T1088"/>
  <c r="R1089"/>
  <c r="R1088"/>
  <c r="P1089"/>
  <c r="P1088"/>
  <c r="BK1089"/>
  <c r="J1089"/>
  <c r="BE1089" s="1"/>
  <c r="BI1087"/>
  <c r="BH1087"/>
  <c r="BG1087"/>
  <c r="BF1087"/>
  <c r="T1087"/>
  <c r="R1087"/>
  <c r="P1087"/>
  <c r="BK1087"/>
  <c r="J1087"/>
  <c r="BE1087"/>
  <c r="BI1085"/>
  <c r="BH1085"/>
  <c r="BG1085"/>
  <c r="BF1085"/>
  <c r="T1085"/>
  <c r="R1085"/>
  <c r="P1085"/>
  <c r="BK1085"/>
  <c r="J1085"/>
  <c r="BE1085"/>
  <c r="BI1077"/>
  <c r="BH1077"/>
  <c r="BG1077"/>
  <c r="BF1077"/>
  <c r="T1077"/>
  <c r="R1077"/>
  <c r="P1077"/>
  <c r="BK1077"/>
  <c r="J1077"/>
  <c r="BE1077"/>
  <c r="BI1073"/>
  <c r="BH1073"/>
  <c r="BG1073"/>
  <c r="BF1073"/>
  <c r="T1073"/>
  <c r="R1073"/>
  <c r="P1073"/>
  <c r="BK1073"/>
  <c r="J1073"/>
  <c r="BE1073"/>
  <c r="BI1068"/>
  <c r="BH1068"/>
  <c r="BG1068"/>
  <c r="BF1068"/>
  <c r="T1068"/>
  <c r="T1067"/>
  <c r="R1068"/>
  <c r="R1067"/>
  <c r="P1068"/>
  <c r="P1067"/>
  <c r="BK1068"/>
  <c r="BK1067"/>
  <c r="J1067" s="1"/>
  <c r="J113" s="1"/>
  <c r="J1068"/>
  <c r="BE1068" s="1"/>
  <c r="BI1066"/>
  <c r="BH1066"/>
  <c r="BG1066"/>
  <c r="BF1066"/>
  <c r="T1066"/>
  <c r="R1066"/>
  <c r="P1066"/>
  <c r="BK1066"/>
  <c r="J1066"/>
  <c r="BE1066" s="1"/>
  <c r="BI1062"/>
  <c r="BH1062"/>
  <c r="BG1062"/>
  <c r="BF1062"/>
  <c r="T1062"/>
  <c r="R1062"/>
  <c r="P1062"/>
  <c r="BK1062"/>
  <c r="J1062"/>
  <c r="BE1062" s="1"/>
  <c r="BI1060"/>
  <c r="BH1060"/>
  <c r="BG1060"/>
  <c r="BF1060"/>
  <c r="T1060"/>
  <c r="R1060"/>
  <c r="P1060"/>
  <c r="BK1060"/>
  <c r="J1060"/>
  <c r="BE1060" s="1"/>
  <c r="BI1056"/>
  <c r="BH1056"/>
  <c r="BG1056"/>
  <c r="BF1056"/>
  <c r="T1056"/>
  <c r="R1056"/>
  <c r="P1056"/>
  <c r="BK1056"/>
  <c r="J1056"/>
  <c r="BE1056" s="1"/>
  <c r="BI1053"/>
  <c r="BH1053"/>
  <c r="BG1053"/>
  <c r="BF1053"/>
  <c r="T1053"/>
  <c r="R1053"/>
  <c r="P1053"/>
  <c r="BK1053"/>
  <c r="J1053"/>
  <c r="BE1053" s="1"/>
  <c r="BI1047"/>
  <c r="BH1047"/>
  <c r="BG1047"/>
  <c r="BF1047"/>
  <c r="T1047"/>
  <c r="R1047"/>
  <c r="P1047"/>
  <c r="BK1047"/>
  <c r="J1047"/>
  <c r="BE1047" s="1"/>
  <c r="BI1041"/>
  <c r="BH1041"/>
  <c r="BG1041"/>
  <c r="BF1041"/>
  <c r="T1041"/>
  <c r="R1041"/>
  <c r="P1041"/>
  <c r="BK1041"/>
  <c r="J1041"/>
  <c r="BE1041" s="1"/>
  <c r="BI1037"/>
  <c r="BH1037"/>
  <c r="BG1037"/>
  <c r="BF1037"/>
  <c r="T1037"/>
  <c r="T1036"/>
  <c r="R1037"/>
  <c r="R1036"/>
  <c r="P1037"/>
  <c r="P1036"/>
  <c r="BK1037"/>
  <c r="J1037"/>
  <c r="BE1037" s="1"/>
  <c r="BI1035"/>
  <c r="BH1035"/>
  <c r="BG1035"/>
  <c r="BF1035"/>
  <c r="T1035"/>
  <c r="T1034"/>
  <c r="R1035"/>
  <c r="R1034"/>
  <c r="P1035"/>
  <c r="P1034"/>
  <c r="BK1035"/>
  <c r="BK1034"/>
  <c r="J1034" s="1"/>
  <c r="J111" s="1"/>
  <c r="J1035"/>
  <c r="BE1035" s="1"/>
  <c r="BI1033"/>
  <c r="BH1033"/>
  <c r="BG1033"/>
  <c r="BF1033"/>
  <c r="T1033"/>
  <c r="T1032" s="1"/>
  <c r="R1033"/>
  <c r="R1032" s="1"/>
  <c r="P1033"/>
  <c r="P1032" s="1"/>
  <c r="BK1033"/>
  <c r="BK1032" s="1"/>
  <c r="J1032" s="1"/>
  <c r="J110" s="1"/>
  <c r="J1033"/>
  <c r="BE1033" s="1"/>
  <c r="BI1031"/>
  <c r="BH1031"/>
  <c r="BG1031"/>
  <c r="BF1031"/>
  <c r="T1031"/>
  <c r="R1031"/>
  <c r="P1031"/>
  <c r="BK1031"/>
  <c r="J1031"/>
  <c r="BE1031" s="1"/>
  <c r="BI1028"/>
  <c r="BH1028"/>
  <c r="BG1028"/>
  <c r="BF1028"/>
  <c r="T1028"/>
  <c r="R1028"/>
  <c r="P1028"/>
  <c r="BK1028"/>
  <c r="J1028"/>
  <c r="BE1028" s="1"/>
  <c r="BI1025"/>
  <c r="BH1025"/>
  <c r="BG1025"/>
  <c r="BF1025"/>
  <c r="T1025"/>
  <c r="R1025"/>
  <c r="P1025"/>
  <c r="BK1025"/>
  <c r="J1025"/>
  <c r="BE1025" s="1"/>
  <c r="BI1022"/>
  <c r="BH1022"/>
  <c r="BG1022"/>
  <c r="BF1022"/>
  <c r="T1022"/>
  <c r="R1022"/>
  <c r="P1022"/>
  <c r="BK1022"/>
  <c r="J1022"/>
  <c r="BE1022" s="1"/>
  <c r="BI1018"/>
  <c r="BH1018"/>
  <c r="BG1018"/>
  <c r="BF1018"/>
  <c r="T1018"/>
  <c r="R1018"/>
  <c r="P1018"/>
  <c r="BK1018"/>
  <c r="J1018"/>
  <c r="BE1018" s="1"/>
  <c r="BI1014"/>
  <c r="BH1014"/>
  <c r="BG1014"/>
  <c r="BF1014"/>
  <c r="T1014"/>
  <c r="R1014"/>
  <c r="P1014"/>
  <c r="BK1014"/>
  <c r="J1014"/>
  <c r="BE1014" s="1"/>
  <c r="BI1011"/>
  <c r="BH1011"/>
  <c r="BG1011"/>
  <c r="BF1011"/>
  <c r="T1011"/>
  <c r="R1011"/>
  <c r="P1011"/>
  <c r="BK1011"/>
  <c r="J1011"/>
  <c r="BE1011" s="1"/>
  <c r="BI1009"/>
  <c r="BH1009"/>
  <c r="BG1009"/>
  <c r="BF1009"/>
  <c r="T1009"/>
  <c r="R1009"/>
  <c r="P1009"/>
  <c r="BK1009"/>
  <c r="J1009"/>
  <c r="BE1009" s="1"/>
  <c r="BI1005"/>
  <c r="BH1005"/>
  <c r="BG1005"/>
  <c r="BF1005"/>
  <c r="T1005"/>
  <c r="R1005"/>
  <c r="P1005"/>
  <c r="BK1005"/>
  <c r="J1005"/>
  <c r="BE1005" s="1"/>
  <c r="BI1001"/>
  <c r="BH1001"/>
  <c r="BG1001"/>
  <c r="BF1001"/>
  <c r="T1001"/>
  <c r="R1001"/>
  <c r="P1001"/>
  <c r="BK1001"/>
  <c r="J1001"/>
  <c r="BE1001" s="1"/>
  <c r="BI997"/>
  <c r="BH997"/>
  <c r="BG997"/>
  <c r="BF997"/>
  <c r="T997"/>
  <c r="R997"/>
  <c r="P997"/>
  <c r="BK997"/>
  <c r="J997"/>
  <c r="BE997" s="1"/>
  <c r="BI994"/>
  <c r="BH994"/>
  <c r="BG994"/>
  <c r="BF994"/>
  <c r="T994"/>
  <c r="R994"/>
  <c r="P994"/>
  <c r="BK994"/>
  <c r="J994"/>
  <c r="BE994" s="1"/>
  <c r="BI992"/>
  <c r="BH992"/>
  <c r="BG992"/>
  <c r="BF992"/>
  <c r="T992"/>
  <c r="R992"/>
  <c r="P992"/>
  <c r="BK992"/>
  <c r="J992"/>
  <c r="BE992" s="1"/>
  <c r="BI988"/>
  <c r="BH988"/>
  <c r="BG988"/>
  <c r="BF988"/>
  <c r="T988"/>
  <c r="R988"/>
  <c r="P988"/>
  <c r="BK988"/>
  <c r="J988"/>
  <c r="BE988" s="1"/>
  <c r="BI986"/>
  <c r="BH986"/>
  <c r="BG986"/>
  <c r="BF986"/>
  <c r="T986"/>
  <c r="R986"/>
  <c r="P986"/>
  <c r="BK986"/>
  <c r="J986"/>
  <c r="BE986" s="1"/>
  <c r="BI982"/>
  <c r="BH982"/>
  <c r="BG982"/>
  <c r="BF982"/>
  <c r="T982"/>
  <c r="R982"/>
  <c r="P982"/>
  <c r="BK982"/>
  <c r="J982"/>
  <c r="BE982" s="1"/>
  <c r="BI978"/>
  <c r="BH978"/>
  <c r="BG978"/>
  <c r="BF978"/>
  <c r="T978"/>
  <c r="R978"/>
  <c r="P978"/>
  <c r="BK978"/>
  <c r="J978"/>
  <c r="BE978" s="1"/>
  <c r="BI976"/>
  <c r="BH976"/>
  <c r="BG976"/>
  <c r="BF976"/>
  <c r="T976"/>
  <c r="R976"/>
  <c r="P976"/>
  <c r="BK976"/>
  <c r="J976"/>
  <c r="BE976" s="1"/>
  <c r="BI970"/>
  <c r="BH970"/>
  <c r="BG970"/>
  <c r="BF970"/>
  <c r="T970"/>
  <c r="R970"/>
  <c r="R969" s="1"/>
  <c r="P970"/>
  <c r="BK970"/>
  <c r="BK969" s="1"/>
  <c r="J969" s="1"/>
  <c r="J109" s="1"/>
  <c r="J970"/>
  <c r="BE970" s="1"/>
  <c r="BI968"/>
  <c r="BH968"/>
  <c r="BG968"/>
  <c r="BF968"/>
  <c r="T968"/>
  <c r="R968"/>
  <c r="P968"/>
  <c r="BK968"/>
  <c r="J968"/>
  <c r="BE968" s="1"/>
  <c r="BI966"/>
  <c r="BH966"/>
  <c r="BG966"/>
  <c r="BF966"/>
  <c r="T966"/>
  <c r="R966"/>
  <c r="P966"/>
  <c r="BK966"/>
  <c r="J966"/>
  <c r="BE966" s="1"/>
  <c r="BI958"/>
  <c r="BH958"/>
  <c r="BG958"/>
  <c r="BF958"/>
  <c r="T958"/>
  <c r="R958"/>
  <c r="P958"/>
  <c r="BK958"/>
  <c r="J958"/>
  <c r="BE958" s="1"/>
  <c r="BI953"/>
  <c r="BH953"/>
  <c r="BG953"/>
  <c r="BF953"/>
  <c r="T953"/>
  <c r="R953"/>
  <c r="P953"/>
  <c r="BK953"/>
  <c r="J953"/>
  <c r="BE953" s="1"/>
  <c r="BI949"/>
  <c r="BH949"/>
  <c r="BG949"/>
  <c r="BF949"/>
  <c r="T949"/>
  <c r="R949"/>
  <c r="P949"/>
  <c r="BK949"/>
  <c r="J949"/>
  <c r="BE949" s="1"/>
  <c r="BI947"/>
  <c r="BH947"/>
  <c r="BG947"/>
  <c r="BF947"/>
  <c r="T947"/>
  <c r="R947"/>
  <c r="P947"/>
  <c r="BK947"/>
  <c r="J947"/>
  <c r="BE947" s="1"/>
  <c r="BI942"/>
  <c r="BH942"/>
  <c r="BG942"/>
  <c r="BF942"/>
  <c r="T942"/>
  <c r="R942"/>
  <c r="P942"/>
  <c r="BK942"/>
  <c r="J942"/>
  <c r="BE942" s="1"/>
  <c r="BI940"/>
  <c r="BH940"/>
  <c r="BG940"/>
  <c r="BF940"/>
  <c r="T940"/>
  <c r="R940"/>
  <c r="P940"/>
  <c r="BK940"/>
  <c r="J940"/>
  <c r="BE940" s="1"/>
  <c r="BI936"/>
  <c r="BH936"/>
  <c r="BG936"/>
  <c r="BF936"/>
  <c r="T936"/>
  <c r="T935"/>
  <c r="R936"/>
  <c r="R935"/>
  <c r="P936"/>
  <c r="P935"/>
  <c r="BK936"/>
  <c r="J936"/>
  <c r="BE936" s="1"/>
  <c r="BI934"/>
  <c r="BH934"/>
  <c r="BG934"/>
  <c r="BF934"/>
  <c r="T934"/>
  <c r="R934"/>
  <c r="P934"/>
  <c r="BK934"/>
  <c r="J934"/>
  <c r="BE934" s="1"/>
  <c r="BI929"/>
  <c r="BH929"/>
  <c r="BG929"/>
  <c r="BF929"/>
  <c r="T929"/>
  <c r="R929"/>
  <c r="P929"/>
  <c r="BK929"/>
  <c r="J929"/>
  <c r="BE929" s="1"/>
  <c r="BI924"/>
  <c r="BH924"/>
  <c r="BG924"/>
  <c r="BF924"/>
  <c r="T924"/>
  <c r="R924"/>
  <c r="P924"/>
  <c r="BK924"/>
  <c r="J924"/>
  <c r="BE924" s="1"/>
  <c r="BI920"/>
  <c r="BH920"/>
  <c r="BG920"/>
  <c r="BF920"/>
  <c r="T920"/>
  <c r="R920"/>
  <c r="P920"/>
  <c r="BK920"/>
  <c r="J920"/>
  <c r="BE920" s="1"/>
  <c r="BI912"/>
  <c r="BH912"/>
  <c r="BG912"/>
  <c r="BF912"/>
  <c r="T912"/>
  <c r="R912"/>
  <c r="P912"/>
  <c r="BK912"/>
  <c r="J912"/>
  <c r="BE912" s="1"/>
  <c r="BI907"/>
  <c r="BH907"/>
  <c r="BG907"/>
  <c r="BF907"/>
  <c r="T907"/>
  <c r="R907"/>
  <c r="P907"/>
  <c r="BK907"/>
  <c r="J907"/>
  <c r="BE907" s="1"/>
  <c r="BI903"/>
  <c r="BH903"/>
  <c r="BG903"/>
  <c r="BF903"/>
  <c r="T903"/>
  <c r="R903"/>
  <c r="P903"/>
  <c r="BK903"/>
  <c r="J903"/>
  <c r="BE903" s="1"/>
  <c r="BI901"/>
  <c r="BH901"/>
  <c r="BG901"/>
  <c r="BF901"/>
  <c r="T901"/>
  <c r="R901"/>
  <c r="P901"/>
  <c r="BK901"/>
  <c r="J901"/>
  <c r="BE901" s="1"/>
  <c r="BI893"/>
  <c r="BH893"/>
  <c r="BG893"/>
  <c r="BF893"/>
  <c r="T893"/>
  <c r="R893"/>
  <c r="P893"/>
  <c r="BK893"/>
  <c r="J893"/>
  <c r="BE893" s="1"/>
  <c r="BI891"/>
  <c r="BH891"/>
  <c r="BG891"/>
  <c r="BF891"/>
  <c r="T891"/>
  <c r="R891"/>
  <c r="P891"/>
  <c r="BK891"/>
  <c r="J891"/>
  <c r="BE891" s="1"/>
  <c r="BI887"/>
  <c r="BH887"/>
  <c r="BG887"/>
  <c r="BF887"/>
  <c r="T887"/>
  <c r="R887"/>
  <c r="P887"/>
  <c r="BK887"/>
  <c r="J887"/>
  <c r="BE887" s="1"/>
  <c r="BI885"/>
  <c r="BH885"/>
  <c r="BG885"/>
  <c r="BF885"/>
  <c r="T885"/>
  <c r="R885"/>
  <c r="P885"/>
  <c r="BK885"/>
  <c r="J885"/>
  <c r="BE885" s="1"/>
  <c r="BI882"/>
  <c r="BH882"/>
  <c r="BG882"/>
  <c r="BF882"/>
  <c r="T882"/>
  <c r="T881"/>
  <c r="R882"/>
  <c r="P882"/>
  <c r="P881" s="1"/>
  <c r="BK882"/>
  <c r="BK881" s="1"/>
  <c r="J882"/>
  <c r="BE882" s="1"/>
  <c r="BI879"/>
  <c r="BH879"/>
  <c r="BG879"/>
  <c r="BF879"/>
  <c r="T879"/>
  <c r="T878" s="1"/>
  <c r="R879"/>
  <c r="R878" s="1"/>
  <c r="P879"/>
  <c r="P878" s="1"/>
  <c r="BK879"/>
  <c r="BK878" s="1"/>
  <c r="J878" s="1"/>
  <c r="J105" s="1"/>
  <c r="J879"/>
  <c r="BE879" s="1"/>
  <c r="BI877"/>
  <c r="BH877"/>
  <c r="BG877"/>
  <c r="BF877"/>
  <c r="T877"/>
  <c r="R877"/>
  <c r="P877"/>
  <c r="BK877"/>
  <c r="J877"/>
  <c r="BE877" s="1"/>
  <c r="BI872"/>
  <c r="BH872"/>
  <c r="BG872"/>
  <c r="BF872"/>
  <c r="T872"/>
  <c r="R872"/>
  <c r="P872"/>
  <c r="BK872"/>
  <c r="J872"/>
  <c r="BE872" s="1"/>
  <c r="BI859"/>
  <c r="BH859"/>
  <c r="BG859"/>
  <c r="BF859"/>
  <c r="T859"/>
  <c r="R859"/>
  <c r="P859"/>
  <c r="BK859"/>
  <c r="J859"/>
  <c r="BE859" s="1"/>
  <c r="BI853"/>
  <c r="BH853"/>
  <c r="BG853"/>
  <c r="BF853"/>
  <c r="T853"/>
  <c r="R853"/>
  <c r="P853"/>
  <c r="BK853"/>
  <c r="J853"/>
  <c r="BE853" s="1"/>
  <c r="BI852"/>
  <c r="BH852"/>
  <c r="BG852"/>
  <c r="BF852"/>
  <c r="T852"/>
  <c r="R852"/>
  <c r="P852"/>
  <c r="BK852"/>
  <c r="J852"/>
  <c r="BE852" s="1"/>
  <c r="BI848"/>
  <c r="BH848"/>
  <c r="BG848"/>
  <c r="BF848"/>
  <c r="T848"/>
  <c r="R848"/>
  <c r="P848"/>
  <c r="BK848"/>
  <c r="J848"/>
  <c r="BE848" s="1"/>
  <c r="BI845"/>
  <c r="BH845"/>
  <c r="BG845"/>
  <c r="BF845"/>
  <c r="T845"/>
  <c r="R845"/>
  <c r="R844" s="1"/>
  <c r="P845"/>
  <c r="P844" s="1"/>
  <c r="BK845"/>
  <c r="BK844" s="1"/>
  <c r="J844" s="1"/>
  <c r="J104" s="1"/>
  <c r="J845"/>
  <c r="BE845" s="1"/>
  <c r="BI842"/>
  <c r="BH842"/>
  <c r="BG842"/>
  <c r="BF842"/>
  <c r="T842"/>
  <c r="R842"/>
  <c r="P842"/>
  <c r="BK842"/>
  <c r="J842"/>
  <c r="BE842" s="1"/>
  <c r="BI841"/>
  <c r="BH841"/>
  <c r="BG841"/>
  <c r="BF841"/>
  <c r="T841"/>
  <c r="R841"/>
  <c r="P841"/>
  <c r="BK841"/>
  <c r="J841"/>
  <c r="BE841" s="1"/>
  <c r="BI838"/>
  <c r="BH838"/>
  <c r="BG838"/>
  <c r="BF838"/>
  <c r="T838"/>
  <c r="R838"/>
  <c r="P838"/>
  <c r="BK838"/>
  <c r="J838"/>
  <c r="BE838" s="1"/>
  <c r="BI834"/>
  <c r="BH834"/>
  <c r="BG834"/>
  <c r="BF834"/>
  <c r="T834"/>
  <c r="R834"/>
  <c r="P834"/>
  <c r="BK834"/>
  <c r="J834"/>
  <c r="BE834" s="1"/>
  <c r="BI833"/>
  <c r="BH833"/>
  <c r="BG833"/>
  <c r="BF833"/>
  <c r="T833"/>
  <c r="R833"/>
  <c r="P833"/>
  <c r="BK833"/>
  <c r="J833"/>
  <c r="BE833" s="1"/>
  <c r="BI827"/>
  <c r="BH827"/>
  <c r="BG827"/>
  <c r="BF827"/>
  <c r="T827"/>
  <c r="R827"/>
  <c r="P827"/>
  <c r="BK827"/>
  <c r="J827"/>
  <c r="BE827" s="1"/>
  <c r="BI823"/>
  <c r="BH823"/>
  <c r="BG823"/>
  <c r="BF823"/>
  <c r="T823"/>
  <c r="R823"/>
  <c r="P823"/>
  <c r="BK823"/>
  <c r="J823"/>
  <c r="BE823" s="1"/>
  <c r="BI815"/>
  <c r="BH815"/>
  <c r="BG815"/>
  <c r="BF815"/>
  <c r="T815"/>
  <c r="R815"/>
  <c r="P815"/>
  <c r="BK815"/>
  <c r="J815"/>
  <c r="BE815" s="1"/>
  <c r="BI809"/>
  <c r="BH809"/>
  <c r="BG809"/>
  <c r="BF809"/>
  <c r="T809"/>
  <c r="R809"/>
  <c r="P809"/>
  <c r="BK809"/>
  <c r="J809"/>
  <c r="BE809" s="1"/>
  <c r="BI806"/>
  <c r="BH806"/>
  <c r="BG806"/>
  <c r="BF806"/>
  <c r="T806"/>
  <c r="R806"/>
  <c r="P806"/>
  <c r="BK806"/>
  <c r="J806"/>
  <c r="BE806" s="1"/>
  <c r="BI791"/>
  <c r="BH791"/>
  <c r="BG791"/>
  <c r="BF791"/>
  <c r="T791"/>
  <c r="R791"/>
  <c r="P791"/>
  <c r="BK791"/>
  <c r="J791"/>
  <c r="BE791" s="1"/>
  <c r="BI787"/>
  <c r="BH787"/>
  <c r="BG787"/>
  <c r="BF787"/>
  <c r="T787"/>
  <c r="R787"/>
  <c r="P787"/>
  <c r="BK787"/>
  <c r="J787"/>
  <c r="BE787" s="1"/>
  <c r="BI785"/>
  <c r="BH785"/>
  <c r="BG785"/>
  <c r="BF785"/>
  <c r="T785"/>
  <c r="R785"/>
  <c r="P785"/>
  <c r="BK785"/>
  <c r="J785"/>
  <c r="BE785" s="1"/>
  <c r="BI774"/>
  <c r="BH774"/>
  <c r="BG774"/>
  <c r="BF774"/>
  <c r="T774"/>
  <c r="R774"/>
  <c r="P774"/>
  <c r="BK774"/>
  <c r="J774"/>
  <c r="BE774" s="1"/>
  <c r="BI772"/>
  <c r="BH772"/>
  <c r="BG772"/>
  <c r="BF772"/>
  <c r="T772"/>
  <c r="R772"/>
  <c r="P772"/>
  <c r="BK772"/>
  <c r="J772"/>
  <c r="BE772" s="1"/>
  <c r="BI765"/>
  <c r="BH765"/>
  <c r="BG765"/>
  <c r="BF765"/>
  <c r="T765"/>
  <c r="R765"/>
  <c r="P765"/>
  <c r="BK765"/>
  <c r="J765"/>
  <c r="BE765" s="1"/>
  <c r="BI763"/>
  <c r="BH763"/>
  <c r="BG763"/>
  <c r="BF763"/>
  <c r="T763"/>
  <c r="R763"/>
  <c r="P763"/>
  <c r="BK763"/>
  <c r="J763"/>
  <c r="BE763" s="1"/>
  <c r="BI759"/>
  <c r="BH759"/>
  <c r="BG759"/>
  <c r="BF759"/>
  <c r="T759"/>
  <c r="R759"/>
  <c r="P759"/>
  <c r="BK759"/>
  <c r="J759"/>
  <c r="BE759" s="1"/>
  <c r="BI755"/>
  <c r="BH755"/>
  <c r="BG755"/>
  <c r="BF755"/>
  <c r="T755"/>
  <c r="R755"/>
  <c r="P755"/>
  <c r="BK755"/>
  <c r="J755"/>
  <c r="BE755" s="1"/>
  <c r="BI753"/>
  <c r="BH753"/>
  <c r="BG753"/>
  <c r="BF753"/>
  <c r="T753"/>
  <c r="R753"/>
  <c r="P753"/>
  <c r="BK753"/>
  <c r="J753"/>
  <c r="BE753" s="1"/>
  <c r="BI749"/>
  <c r="BH749"/>
  <c r="BG749"/>
  <c r="BF749"/>
  <c r="T749"/>
  <c r="R749"/>
  <c r="P749"/>
  <c r="BK749"/>
  <c r="J749"/>
  <c r="BE749" s="1"/>
  <c r="BI706"/>
  <c r="BH706"/>
  <c r="BG706"/>
  <c r="BF706"/>
  <c r="T706"/>
  <c r="R706"/>
  <c r="P706"/>
  <c r="BK706"/>
  <c r="J706"/>
  <c r="BE706" s="1"/>
  <c r="BI702"/>
  <c r="BH702"/>
  <c r="BG702"/>
  <c r="BF702"/>
  <c r="T702"/>
  <c r="R702"/>
  <c r="P702"/>
  <c r="BK702"/>
  <c r="J702"/>
  <c r="BE702" s="1"/>
  <c r="BI697"/>
  <c r="BH697"/>
  <c r="BG697"/>
  <c r="BF697"/>
  <c r="T697"/>
  <c r="T696" s="1"/>
  <c r="R697"/>
  <c r="R696" s="1"/>
  <c r="P697"/>
  <c r="P696" s="1"/>
  <c r="BK697"/>
  <c r="BK696" s="1"/>
  <c r="J696" s="1"/>
  <c r="J103" s="1"/>
  <c r="J697"/>
  <c r="BE697" s="1"/>
  <c r="BI694"/>
  <c r="BH694"/>
  <c r="BG694"/>
  <c r="BF694"/>
  <c r="T694"/>
  <c r="R694"/>
  <c r="P694"/>
  <c r="BK694"/>
  <c r="J694"/>
  <c r="BE694" s="1"/>
  <c r="BI690"/>
  <c r="BH690"/>
  <c r="BG690"/>
  <c r="BF690"/>
  <c r="T690"/>
  <c r="R690"/>
  <c r="P690"/>
  <c r="BK690"/>
  <c r="J690"/>
  <c r="BE690" s="1"/>
  <c r="BI687"/>
  <c r="BH687"/>
  <c r="BG687"/>
  <c r="BF687"/>
  <c r="T687"/>
  <c r="R687"/>
  <c r="P687"/>
  <c r="BK687"/>
  <c r="J687"/>
  <c r="BE687" s="1"/>
  <c r="BI684"/>
  <c r="BH684"/>
  <c r="BG684"/>
  <c r="BF684"/>
  <c r="T684"/>
  <c r="R684"/>
  <c r="P684"/>
  <c r="BK684"/>
  <c r="J684"/>
  <c r="BE684" s="1"/>
  <c r="BI681"/>
  <c r="BH681"/>
  <c r="BG681"/>
  <c r="BF681"/>
  <c r="T681"/>
  <c r="T680" s="1"/>
  <c r="R681"/>
  <c r="R680" s="1"/>
  <c r="P681"/>
  <c r="P680" s="1"/>
  <c r="BK681"/>
  <c r="BK680" s="1"/>
  <c r="J680" s="1"/>
  <c r="J102" s="1"/>
  <c r="J681"/>
  <c r="BE681" s="1"/>
  <c r="BI676"/>
  <c r="BH676"/>
  <c r="BG676"/>
  <c r="BF676"/>
  <c r="T676"/>
  <c r="R676"/>
  <c r="P676"/>
  <c r="BK676"/>
  <c r="J676"/>
  <c r="BE676" s="1"/>
  <c r="BI672"/>
  <c r="BH672"/>
  <c r="BG672"/>
  <c r="BF672"/>
  <c r="T672"/>
  <c r="R672"/>
  <c r="P672"/>
  <c r="BK672"/>
  <c r="J672"/>
  <c r="BE672" s="1"/>
  <c r="BI669"/>
  <c r="BH669"/>
  <c r="BG669"/>
  <c r="BF669"/>
  <c r="T669"/>
  <c r="R669"/>
  <c r="P669"/>
  <c r="BK669"/>
  <c r="J669"/>
  <c r="BE669" s="1"/>
  <c r="BI665"/>
  <c r="BH665"/>
  <c r="BG665"/>
  <c r="BF665"/>
  <c r="T665"/>
  <c r="R665"/>
  <c r="P665"/>
  <c r="BK665"/>
  <c r="J665"/>
  <c r="BE665" s="1"/>
  <c r="BI661"/>
  <c r="BH661"/>
  <c r="BG661"/>
  <c r="BF661"/>
  <c r="T661"/>
  <c r="R661"/>
  <c r="P661"/>
  <c r="BK661"/>
  <c r="J661"/>
  <c r="BE661" s="1"/>
  <c r="BI660"/>
  <c r="BH660"/>
  <c r="BG660"/>
  <c r="BF660"/>
  <c r="T660"/>
  <c r="R660"/>
  <c r="P660"/>
  <c r="BK660"/>
  <c r="J660"/>
  <c r="BE660" s="1"/>
  <c r="BI659"/>
  <c r="BH659"/>
  <c r="BG659"/>
  <c r="BF659"/>
  <c r="T659"/>
  <c r="R659"/>
  <c r="P659"/>
  <c r="BK659"/>
  <c r="J659"/>
  <c r="BE659" s="1"/>
  <c r="BI658"/>
  <c r="BH658"/>
  <c r="BG658"/>
  <c r="BF658"/>
  <c r="T658"/>
  <c r="R658"/>
  <c r="P658"/>
  <c r="BK658"/>
  <c r="J658"/>
  <c r="BE658" s="1"/>
  <c r="BI657"/>
  <c r="BH657"/>
  <c r="BG657"/>
  <c r="BF657"/>
  <c r="T657"/>
  <c r="R657"/>
  <c r="P657"/>
  <c r="BK657"/>
  <c r="J657"/>
  <c r="BE657" s="1"/>
  <c r="BI656"/>
  <c r="BH656"/>
  <c r="BG656"/>
  <c r="BF656"/>
  <c r="T656"/>
  <c r="R656"/>
  <c r="P656"/>
  <c r="BK656"/>
  <c r="J656"/>
  <c r="BE656" s="1"/>
  <c r="BI655"/>
  <c r="BH655"/>
  <c r="BG655"/>
  <c r="BF655"/>
  <c r="T655"/>
  <c r="R655"/>
  <c r="P655"/>
  <c r="BK655"/>
  <c r="J655"/>
  <c r="BE655" s="1"/>
  <c r="BI649"/>
  <c r="BH649"/>
  <c r="BG649"/>
  <c r="BF649"/>
  <c r="T649"/>
  <c r="R649"/>
  <c r="P649"/>
  <c r="BK649"/>
  <c r="J649"/>
  <c r="BE649" s="1"/>
  <c r="BI643"/>
  <c r="BH643"/>
  <c r="BG643"/>
  <c r="BF643"/>
  <c r="T643"/>
  <c r="R643"/>
  <c r="P643"/>
  <c r="BK643"/>
  <c r="J643"/>
  <c r="BE643" s="1"/>
  <c r="BI642"/>
  <c r="BH642"/>
  <c r="BG642"/>
  <c r="BF642"/>
  <c r="T642"/>
  <c r="R642"/>
  <c r="P642"/>
  <c r="BK642"/>
  <c r="J642"/>
  <c r="BE642" s="1"/>
  <c r="BI638"/>
  <c r="BH638"/>
  <c r="BG638"/>
  <c r="BF638"/>
  <c r="T638"/>
  <c r="R638"/>
  <c r="P638"/>
  <c r="BK638"/>
  <c r="J638"/>
  <c r="BE638" s="1"/>
  <c r="BI633"/>
  <c r="BH633"/>
  <c r="BG633"/>
  <c r="BF633"/>
  <c r="T633"/>
  <c r="R633"/>
  <c r="P633"/>
  <c r="BK633"/>
  <c r="J633"/>
  <c r="BE633" s="1"/>
  <c r="BI628"/>
  <c r="BH628"/>
  <c r="BG628"/>
  <c r="BF628"/>
  <c r="T628"/>
  <c r="R628"/>
  <c r="P628"/>
  <c r="BK628"/>
  <c r="J628"/>
  <c r="BE628" s="1"/>
  <c r="BI624"/>
  <c r="BH624"/>
  <c r="BG624"/>
  <c r="BF624"/>
  <c r="T624"/>
  <c r="R624"/>
  <c r="P624"/>
  <c r="BK624"/>
  <c r="J624"/>
  <c r="BE624" s="1"/>
  <c r="BI623"/>
  <c r="BH623"/>
  <c r="BG623"/>
  <c r="BF623"/>
  <c r="T623"/>
  <c r="R623"/>
  <c r="P623"/>
  <c r="BK623"/>
  <c r="J623"/>
  <c r="BE623" s="1"/>
  <c r="BI617"/>
  <c r="BH617"/>
  <c r="BG617"/>
  <c r="BF617"/>
  <c r="T617"/>
  <c r="R617"/>
  <c r="P617"/>
  <c r="BK617"/>
  <c r="J617"/>
  <c r="BE617" s="1"/>
  <c r="BI612"/>
  <c r="BH612"/>
  <c r="BG612"/>
  <c r="BF612"/>
  <c r="T612"/>
  <c r="R612"/>
  <c r="P612"/>
  <c r="BK612"/>
  <c r="J612"/>
  <c r="BE612" s="1"/>
  <c r="BI610"/>
  <c r="BH610"/>
  <c r="BG610"/>
  <c r="BF610"/>
  <c r="T610"/>
  <c r="R610"/>
  <c r="P610"/>
  <c r="BK610"/>
  <c r="J610"/>
  <c r="BE610" s="1"/>
  <c r="BI606"/>
  <c r="BH606"/>
  <c r="BG606"/>
  <c r="BF606"/>
  <c r="T606"/>
  <c r="R606"/>
  <c r="P606"/>
  <c r="BK606"/>
  <c r="J606"/>
  <c r="BE606" s="1"/>
  <c r="BI586"/>
  <c r="BH586"/>
  <c r="BG586"/>
  <c r="BF586"/>
  <c r="T586"/>
  <c r="R586"/>
  <c r="P586"/>
  <c r="BK586"/>
  <c r="J586"/>
  <c r="BE586" s="1"/>
  <c r="BI580"/>
  <c r="BH580"/>
  <c r="BG580"/>
  <c r="BF580"/>
  <c r="T580"/>
  <c r="R580"/>
  <c r="P580"/>
  <c r="BK580"/>
  <c r="J580"/>
  <c r="BE580" s="1"/>
  <c r="BI575"/>
  <c r="BH575"/>
  <c r="BG575"/>
  <c r="BF575"/>
  <c r="T575"/>
  <c r="R575"/>
  <c r="P575"/>
  <c r="BK575"/>
  <c r="J575"/>
  <c r="BE575" s="1"/>
  <c r="BI571"/>
  <c r="BH571"/>
  <c r="BG571"/>
  <c r="BF571"/>
  <c r="T571"/>
  <c r="R571"/>
  <c r="P571"/>
  <c r="BK571"/>
  <c r="J571"/>
  <c r="BE571" s="1"/>
  <c r="BI567"/>
  <c r="BH567"/>
  <c r="BG567"/>
  <c r="BF567"/>
  <c r="T567"/>
  <c r="R567"/>
  <c r="P567"/>
  <c r="BK567"/>
  <c r="J567"/>
  <c r="BE567" s="1"/>
  <c r="BI563"/>
  <c r="BH563"/>
  <c r="BG563"/>
  <c r="BF563"/>
  <c r="T563"/>
  <c r="R563"/>
  <c r="P563"/>
  <c r="BK563"/>
  <c r="J563"/>
  <c r="BE563" s="1"/>
  <c r="BI559"/>
  <c r="BH559"/>
  <c r="BG559"/>
  <c r="BF559"/>
  <c r="T559"/>
  <c r="R559"/>
  <c r="P559"/>
  <c r="BK559"/>
  <c r="J559"/>
  <c r="BE559" s="1"/>
  <c r="BI541"/>
  <c r="BH541"/>
  <c r="BG541"/>
  <c r="BF541"/>
  <c r="T541"/>
  <c r="R541"/>
  <c r="P541"/>
  <c r="BK541"/>
  <c r="J541"/>
  <c r="BE541" s="1"/>
  <c r="BI535"/>
  <c r="BH535"/>
  <c r="BG535"/>
  <c r="BF535"/>
  <c r="T535"/>
  <c r="T534" s="1"/>
  <c r="R535"/>
  <c r="R534" s="1"/>
  <c r="P535"/>
  <c r="P534" s="1"/>
  <c r="BK535"/>
  <c r="BK534" s="1"/>
  <c r="J534" s="1"/>
  <c r="J101" s="1"/>
  <c r="J535"/>
  <c r="BE535" s="1"/>
  <c r="BI530"/>
  <c r="BH530"/>
  <c r="BG530"/>
  <c r="BF530"/>
  <c r="T530"/>
  <c r="R530"/>
  <c r="P530"/>
  <c r="BK530"/>
  <c r="J530"/>
  <c r="BE530" s="1"/>
  <c r="BI501"/>
  <c r="BH501"/>
  <c r="BG501"/>
  <c r="BF501"/>
  <c r="T501"/>
  <c r="R501"/>
  <c r="P501"/>
  <c r="BK501"/>
  <c r="J501"/>
  <c r="BE501" s="1"/>
  <c r="BI496"/>
  <c r="BH496"/>
  <c r="BG496"/>
  <c r="BF496"/>
  <c r="T496"/>
  <c r="R496"/>
  <c r="P496"/>
  <c r="BK496"/>
  <c r="J496"/>
  <c r="BE496" s="1"/>
  <c r="BI492"/>
  <c r="BH492"/>
  <c r="BG492"/>
  <c r="BF492"/>
  <c r="T492"/>
  <c r="R492"/>
  <c r="P492"/>
  <c r="BK492"/>
  <c r="J492"/>
  <c r="BE492" s="1"/>
  <c r="BI483"/>
  <c r="BH483"/>
  <c r="BG483"/>
  <c r="BF483"/>
  <c r="T483"/>
  <c r="R483"/>
  <c r="P483"/>
  <c r="BK483"/>
  <c r="J483"/>
  <c r="BE483" s="1"/>
  <c r="BI475"/>
  <c r="BH475"/>
  <c r="BG475"/>
  <c r="BF475"/>
  <c r="T475"/>
  <c r="R475"/>
  <c r="P475"/>
  <c r="BK475"/>
  <c r="J475"/>
  <c r="BE475" s="1"/>
  <c r="BI473"/>
  <c r="BH473"/>
  <c r="BG473"/>
  <c r="BF473"/>
  <c r="T473"/>
  <c r="R473"/>
  <c r="P473"/>
  <c r="BK473"/>
  <c r="J473"/>
  <c r="BE473" s="1"/>
  <c r="BI469"/>
  <c r="BH469"/>
  <c r="BG469"/>
  <c r="BF469"/>
  <c r="T469"/>
  <c r="R469"/>
  <c r="P469"/>
  <c r="BK469"/>
  <c r="J469"/>
  <c r="BE469" s="1"/>
  <c r="BI467"/>
  <c r="BH467"/>
  <c r="BG467"/>
  <c r="BF467"/>
  <c r="T467"/>
  <c r="R467"/>
  <c r="P467"/>
  <c r="BK467"/>
  <c r="J467"/>
  <c r="BE467" s="1"/>
  <c r="BI463"/>
  <c r="BH463"/>
  <c r="BG463"/>
  <c r="BF463"/>
  <c r="T463"/>
  <c r="R463"/>
  <c r="P463"/>
  <c r="BK463"/>
  <c r="J463"/>
  <c r="BE463" s="1"/>
  <c r="BI458"/>
  <c r="BH458"/>
  <c r="BG458"/>
  <c r="BF458"/>
  <c r="T458"/>
  <c r="R458"/>
  <c r="P458"/>
  <c r="BK458"/>
  <c r="J458"/>
  <c r="BE458" s="1"/>
  <c r="BI454"/>
  <c r="BH454"/>
  <c r="BG454"/>
  <c r="BF454"/>
  <c r="T454"/>
  <c r="R454"/>
  <c r="P454"/>
  <c r="BK454"/>
  <c r="J454"/>
  <c r="BE454" s="1"/>
  <c r="BI450"/>
  <c r="BH450"/>
  <c r="BG450"/>
  <c r="BF450"/>
  <c r="T450"/>
  <c r="R450"/>
  <c r="P450"/>
  <c r="BK450"/>
  <c r="J450"/>
  <c r="BE450" s="1"/>
  <c r="BI446"/>
  <c r="BH446"/>
  <c r="BG446"/>
  <c r="BF446"/>
  <c r="T446"/>
  <c r="R446"/>
  <c r="P446"/>
  <c r="BK446"/>
  <c r="J446"/>
  <c r="BE446" s="1"/>
  <c r="BI444"/>
  <c r="BH444"/>
  <c r="BG444"/>
  <c r="BF444"/>
  <c r="T444"/>
  <c r="R444"/>
  <c r="P444"/>
  <c r="BK444"/>
  <c r="J444"/>
  <c r="BE444" s="1"/>
  <c r="BI440"/>
  <c r="BH440"/>
  <c r="BG440"/>
  <c r="BF440"/>
  <c r="T440"/>
  <c r="R440"/>
  <c r="P440"/>
  <c r="BK440"/>
  <c r="J440"/>
  <c r="BE440" s="1"/>
  <c r="BI436"/>
  <c r="BH436"/>
  <c r="BG436"/>
  <c r="BF436"/>
  <c r="T436"/>
  <c r="R436"/>
  <c r="P436"/>
  <c r="BK436"/>
  <c r="J436"/>
  <c r="BE436" s="1"/>
  <c r="BI432"/>
  <c r="BH432"/>
  <c r="BG432"/>
  <c r="BF432"/>
  <c r="T432"/>
  <c r="R432"/>
  <c r="P432"/>
  <c r="BK432"/>
  <c r="J432"/>
  <c r="BE432" s="1"/>
  <c r="BI426"/>
  <c r="BH426"/>
  <c r="BG426"/>
  <c r="BF426"/>
  <c r="T426"/>
  <c r="R426"/>
  <c r="P426"/>
  <c r="BK426"/>
  <c r="J426"/>
  <c r="BE426" s="1"/>
  <c r="BI422"/>
  <c r="BH422"/>
  <c r="BG422"/>
  <c r="BF422"/>
  <c r="T422"/>
  <c r="R422"/>
  <c r="P422"/>
  <c r="BK422"/>
  <c r="J422"/>
  <c r="BE422" s="1"/>
  <c r="BI416"/>
  <c r="BH416"/>
  <c r="BG416"/>
  <c r="BF416"/>
  <c r="T416"/>
  <c r="R416"/>
  <c r="P416"/>
  <c r="BK416"/>
  <c r="J416"/>
  <c r="BE416" s="1"/>
  <c r="BI412"/>
  <c r="BH412"/>
  <c r="BG412"/>
  <c r="BF412"/>
  <c r="T412"/>
  <c r="R412"/>
  <c r="P412"/>
  <c r="BK412"/>
  <c r="J412"/>
  <c r="BE412" s="1"/>
  <c r="BI406"/>
  <c r="BH406"/>
  <c r="BG406"/>
  <c r="BF406"/>
  <c r="T406"/>
  <c r="R406"/>
  <c r="P406"/>
  <c r="BK406"/>
  <c r="J406"/>
  <c r="BE406" s="1"/>
  <c r="BI402"/>
  <c r="BH402"/>
  <c r="BG402"/>
  <c r="BF402"/>
  <c r="T402"/>
  <c r="R402"/>
  <c r="P402"/>
  <c r="BK402"/>
  <c r="J402"/>
  <c r="BE402" s="1"/>
  <c r="BI396"/>
  <c r="BH396"/>
  <c r="BG396"/>
  <c r="BF396"/>
  <c r="T396"/>
  <c r="R396"/>
  <c r="P396"/>
  <c r="BK396"/>
  <c r="J396"/>
  <c r="BE396" s="1"/>
  <c r="BI392"/>
  <c r="BH392"/>
  <c r="BG392"/>
  <c r="BF392"/>
  <c r="T392"/>
  <c r="R392"/>
  <c r="P392"/>
  <c r="BK392"/>
  <c r="J392"/>
  <c r="BE392" s="1"/>
  <c r="BI387"/>
  <c r="BH387"/>
  <c r="BG387"/>
  <c r="BF387"/>
  <c r="T387"/>
  <c r="R387"/>
  <c r="P387"/>
  <c r="BK387"/>
  <c r="J387"/>
  <c r="BE387" s="1"/>
  <c r="BI382"/>
  <c r="BH382"/>
  <c r="BG382"/>
  <c r="BF382"/>
  <c r="T382"/>
  <c r="R382"/>
  <c r="P382"/>
  <c r="BK382"/>
  <c r="J382"/>
  <c r="BE382" s="1"/>
  <c r="BI381"/>
  <c r="BH381"/>
  <c r="BG381"/>
  <c r="BF381"/>
  <c r="T381"/>
  <c r="R381"/>
  <c r="P381"/>
  <c r="BK381"/>
  <c r="J381"/>
  <c r="BE381" s="1"/>
  <c r="BI374"/>
  <c r="BH374"/>
  <c r="BG374"/>
  <c r="BF374"/>
  <c r="T374"/>
  <c r="R374"/>
  <c r="P374"/>
  <c r="BK374"/>
  <c r="J374"/>
  <c r="BE374" s="1"/>
  <c r="BI367"/>
  <c r="BH367"/>
  <c r="BG367"/>
  <c r="BF367"/>
  <c r="T367"/>
  <c r="R367"/>
  <c r="P367"/>
  <c r="BK367"/>
  <c r="J367"/>
  <c r="BE367" s="1"/>
  <c r="BI358"/>
  <c r="BH358"/>
  <c r="BG358"/>
  <c r="BF358"/>
  <c r="T358"/>
  <c r="R358"/>
  <c r="P358"/>
  <c r="BK358"/>
  <c r="J358"/>
  <c r="BE358" s="1"/>
  <c r="BI338"/>
  <c r="BH338"/>
  <c r="BG338"/>
  <c r="BF338"/>
  <c r="T338"/>
  <c r="T337"/>
  <c r="R338"/>
  <c r="R337"/>
  <c r="P338"/>
  <c r="P337"/>
  <c r="BK338"/>
  <c r="BK337" s="1"/>
  <c r="J337" s="1"/>
  <c r="J100" s="1"/>
  <c r="J338"/>
  <c r="BE338" s="1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0"/>
  <c r="BH320"/>
  <c r="BG320"/>
  <c r="BF320"/>
  <c r="T320"/>
  <c r="R320"/>
  <c r="P320"/>
  <c r="BK320"/>
  <c r="J320"/>
  <c r="BE320"/>
  <c r="BI316"/>
  <c r="BH316"/>
  <c r="BG316"/>
  <c r="BF316"/>
  <c r="T316"/>
  <c r="R316"/>
  <c r="P316"/>
  <c r="BK316"/>
  <c r="J316"/>
  <c r="BE316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287"/>
  <c r="BH287"/>
  <c r="BG287"/>
  <c r="BF287"/>
  <c r="T287"/>
  <c r="R287"/>
  <c r="P287"/>
  <c r="BK287"/>
  <c r="J287"/>
  <c r="BE287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2"/>
  <c r="BH252"/>
  <c r="BG252"/>
  <c r="BF252"/>
  <c r="T252"/>
  <c r="R252"/>
  <c r="P252"/>
  <c r="BK252"/>
  <c r="J252"/>
  <c r="BE252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3"/>
  <c r="BH213"/>
  <c r="BG213"/>
  <c r="BF213"/>
  <c r="T213"/>
  <c r="R213"/>
  <c r="P213"/>
  <c r="BK213"/>
  <c r="J213"/>
  <c r="BE213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 s="1"/>
  <c r="J99" s="1"/>
  <c r="J188"/>
  <c r="BE188" s="1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68"/>
  <c r="BH168"/>
  <c r="BG168"/>
  <c r="BF168"/>
  <c r="T168"/>
  <c r="R168"/>
  <c r="P168"/>
  <c r="BK168"/>
  <c r="J168"/>
  <c r="BE168" s="1"/>
  <c r="BI157"/>
  <c r="BH157"/>
  <c r="BG157"/>
  <c r="BF157"/>
  <c r="T157"/>
  <c r="R157"/>
  <c r="P157"/>
  <c r="BK157"/>
  <c r="J157"/>
  <c r="BE157" s="1"/>
  <c r="BI156"/>
  <c r="BH156"/>
  <c r="BG156"/>
  <c r="BF156"/>
  <c r="T156"/>
  <c r="T155" s="1"/>
  <c r="R156"/>
  <c r="R155" s="1"/>
  <c r="P156"/>
  <c r="P155" s="1"/>
  <c r="BK156"/>
  <c r="J156"/>
  <c r="BE156" s="1"/>
  <c r="J150"/>
  <c r="J149"/>
  <c r="F147"/>
  <c r="E145"/>
  <c r="J31"/>
  <c r="J92"/>
  <c r="J91"/>
  <c r="F89"/>
  <c r="E87"/>
  <c r="J18"/>
  <c r="E18"/>
  <c r="F150" s="1"/>
  <c r="J17"/>
  <c r="J15"/>
  <c r="E15"/>
  <c r="F149" s="1"/>
  <c r="J14"/>
  <c r="J12"/>
  <c r="J147" s="1"/>
  <c r="E7"/>
  <c r="E143" s="1"/>
  <c r="E85"/>
  <c r="AS94" i="1"/>
  <c r="AT101"/>
  <c r="AT97"/>
  <c r="L90"/>
  <c r="AM90"/>
  <c r="AM89"/>
  <c r="L89"/>
  <c r="AM87"/>
  <c r="L87"/>
  <c r="L85"/>
  <c r="L84"/>
  <c r="F142" i="3" l="1"/>
  <c r="F92" i="5"/>
  <c r="E85" i="7"/>
  <c r="F92"/>
  <c r="E85" i="9"/>
  <c r="F92" i="10"/>
  <c r="E85" i="6"/>
  <c r="F37" i="2"/>
  <c r="BB95" i="1" s="1"/>
  <c r="BB94" s="1"/>
  <c r="W31" s="1"/>
  <c r="P1173" i="2"/>
  <c r="T476" i="3"/>
  <c r="T145" s="1"/>
  <c r="P145"/>
  <c r="AU96" i="1" s="1"/>
  <c r="E85" i="3"/>
  <c r="E112" i="4"/>
  <c r="E112" i="8"/>
  <c r="F92"/>
  <c r="E117" i="11"/>
  <c r="F91" i="2"/>
  <c r="F92"/>
  <c r="F92" i="6"/>
  <c r="F119" i="9"/>
  <c r="F91" i="3"/>
  <c r="T844" i="2"/>
  <c r="P969"/>
  <c r="T969"/>
  <c r="T880" s="1"/>
  <c r="BK1173"/>
  <c r="J1173" s="1"/>
  <c r="J116" s="1"/>
  <c r="R1173"/>
  <c r="BK1252"/>
  <c r="J1252" s="1"/>
  <c r="J118" s="1"/>
  <c r="R1252"/>
  <c r="P1368"/>
  <c r="R1368"/>
  <c r="R881"/>
  <c r="BK935"/>
  <c r="J935" s="1"/>
  <c r="J108" s="1"/>
  <c r="BK1036"/>
  <c r="J1036" s="1"/>
  <c r="J112" s="1"/>
  <c r="BK1088"/>
  <c r="J1088" s="1"/>
  <c r="J114" s="1"/>
  <c r="R1362"/>
  <c r="R1361" s="1"/>
  <c r="J129" i="11"/>
  <c r="J98" s="1"/>
  <c r="BK128"/>
  <c r="J128" s="1"/>
  <c r="J97" s="1"/>
  <c r="F39"/>
  <c r="BD104" i="1" s="1"/>
  <c r="F35" i="10"/>
  <c r="AZ103" i="1" s="1"/>
  <c r="BK123" i="8"/>
  <c r="BK123" i="6"/>
  <c r="F39"/>
  <c r="BD99" i="1" s="1"/>
  <c r="BK123" i="4"/>
  <c r="J248" i="3"/>
  <c r="J101" s="1"/>
  <c r="BK224"/>
  <c r="J224" s="1"/>
  <c r="J100" s="1"/>
  <c r="F39"/>
  <c r="BD96" i="1" s="1"/>
  <c r="J36" i="3"/>
  <c r="AW96" i="1" s="1"/>
  <c r="J35" i="2"/>
  <c r="AV95" i="1" s="1"/>
  <c r="F39" i="2"/>
  <c r="BD95" i="1" s="1"/>
  <c r="BD94" s="1"/>
  <c r="W33" s="1"/>
  <c r="F38" i="3"/>
  <c r="BC96" i="1" s="1"/>
  <c r="R154" i="2"/>
  <c r="F35"/>
  <c r="AZ95" i="1" s="1"/>
  <c r="J89" i="5"/>
  <c r="J89" i="7"/>
  <c r="J89" i="3"/>
  <c r="J89" i="4"/>
  <c r="J89" i="8"/>
  <c r="J89" i="9"/>
  <c r="J89" i="11"/>
  <c r="J89" i="6"/>
  <c r="J1369" i="2"/>
  <c r="J128" s="1"/>
  <c r="BK1368"/>
  <c r="J1368" s="1"/>
  <c r="J127" s="1"/>
  <c r="J147" i="3"/>
  <c r="J98" s="1"/>
  <c r="BK146"/>
  <c r="J89" i="2"/>
  <c r="BK155"/>
  <c r="P154"/>
  <c r="T154"/>
  <c r="J36"/>
  <c r="AW95" i="1" s="1"/>
  <c r="F36" i="2"/>
  <c r="BA95" i="1" s="1"/>
  <c r="F38" i="2"/>
  <c r="BC95" i="1" s="1"/>
  <c r="J881" i="2"/>
  <c r="J107" s="1"/>
  <c r="J1362"/>
  <c r="J125" s="1"/>
  <c r="BK1361"/>
  <c r="J1361" s="1"/>
  <c r="J124" s="1"/>
  <c r="J35" i="3"/>
  <c r="AV96" i="1" s="1"/>
  <c r="AT96" s="1"/>
  <c r="F35" i="3"/>
  <c r="AZ96" i="1" s="1"/>
  <c r="J335" i="3"/>
  <c r="J108" s="1"/>
  <c r="BK334"/>
  <c r="J334" s="1"/>
  <c r="J107" s="1"/>
  <c r="J477"/>
  <c r="J118" s="1"/>
  <c r="BK476"/>
  <c r="J476" s="1"/>
  <c r="J117" s="1"/>
  <c r="F36"/>
  <c r="BA96" i="1" s="1"/>
  <c r="R477" i="3"/>
  <c r="R476" s="1"/>
  <c r="R145" s="1"/>
  <c r="F92" i="4"/>
  <c r="BK123" i="5"/>
  <c r="J124"/>
  <c r="J98" s="1"/>
  <c r="BK123" i="7"/>
  <c r="J124"/>
  <c r="J98" s="1"/>
  <c r="J35" i="9"/>
  <c r="AV102" i="1" s="1"/>
  <c r="AT102" s="1"/>
  <c r="F35" i="9"/>
  <c r="AZ102" i="1" s="1"/>
  <c r="J35" i="5"/>
  <c r="AV98" i="1" s="1"/>
  <c r="AT98" s="1"/>
  <c r="F35" i="5"/>
  <c r="AZ98" i="1" s="1"/>
  <c r="J35" i="7"/>
  <c r="AV100" i="1" s="1"/>
  <c r="AT100" s="1"/>
  <c r="F35" i="7"/>
  <c r="AZ100" i="1" s="1"/>
  <c r="BK123" i="9"/>
  <c r="J124"/>
  <c r="J98" s="1"/>
  <c r="J35" i="11"/>
  <c r="AV104" i="1" s="1"/>
  <c r="AT104" s="1"/>
  <c r="F35" i="11"/>
  <c r="AZ104" i="1" s="1"/>
  <c r="F35" i="4"/>
  <c r="AZ97" i="1" s="1"/>
  <c r="F36" i="5"/>
  <c r="BA98" i="1" s="1"/>
  <c r="F35" i="6"/>
  <c r="AZ99" i="1" s="1"/>
  <c r="F36" i="7"/>
  <c r="BA100" i="1" s="1"/>
  <c r="F35" i="8"/>
  <c r="AZ101" i="1" s="1"/>
  <c r="BK124" i="10"/>
  <c r="J36"/>
  <c r="AW103" i="1" s="1"/>
  <c r="AT103" s="1"/>
  <c r="F36" i="10"/>
  <c r="BA103" i="1" s="1"/>
  <c r="F38" i="10"/>
  <c r="BC103" i="1" s="1"/>
  <c r="F92" i="11"/>
  <c r="P129"/>
  <c r="T129"/>
  <c r="P148"/>
  <c r="T148"/>
  <c r="BK154"/>
  <c r="J154" s="1"/>
  <c r="J101" s="1"/>
  <c r="R880" i="2" l="1"/>
  <c r="R153" s="1"/>
  <c r="P880"/>
  <c r="T153"/>
  <c r="BK880"/>
  <c r="J880" s="1"/>
  <c r="J106" s="1"/>
  <c r="AT95" i="1"/>
  <c r="P153" i="2"/>
  <c r="AU95" i="1" s="1"/>
  <c r="J123" i="8"/>
  <c r="J97" s="1"/>
  <c r="BK122"/>
  <c r="J122" s="1"/>
  <c r="J96" s="1"/>
  <c r="J123" i="6"/>
  <c r="J97" s="1"/>
  <c r="BK122"/>
  <c r="J122" s="1"/>
  <c r="J96" s="1"/>
  <c r="AX94" i="1"/>
  <c r="J123" i="4"/>
  <c r="J97" s="1"/>
  <c r="BK122"/>
  <c r="J122" s="1"/>
  <c r="J96" s="1"/>
  <c r="AZ94" i="1"/>
  <c r="W29" s="1"/>
  <c r="P128" i="11"/>
  <c r="P127" s="1"/>
  <c r="AU104" i="1" s="1"/>
  <c r="T128" i="11"/>
  <c r="T127" s="1"/>
  <c r="BK127"/>
  <c r="J127" s="1"/>
  <c r="J96" s="1"/>
  <c r="BK122" i="9"/>
  <c r="J122" s="1"/>
  <c r="J96" s="1"/>
  <c r="J123"/>
  <c r="J97" s="1"/>
  <c r="BK122" i="7"/>
  <c r="J122" s="1"/>
  <c r="J96" s="1"/>
  <c r="J123"/>
  <c r="J97" s="1"/>
  <c r="BK122" i="5"/>
  <c r="J122" s="1"/>
  <c r="J96" s="1"/>
  <c r="J123"/>
  <c r="J97" s="1"/>
  <c r="BA94" i="1"/>
  <c r="BK154" i="2"/>
  <c r="J155"/>
  <c r="J98" s="1"/>
  <c r="J146" i="3"/>
  <c r="J97" s="1"/>
  <c r="BK145"/>
  <c r="J145" s="1"/>
  <c r="J96" s="1"/>
  <c r="BK123" i="10"/>
  <c r="J124"/>
  <c r="J98" s="1"/>
  <c r="BC94" i="1"/>
  <c r="AU94" l="1"/>
  <c r="J103" i="8"/>
  <c r="J30"/>
  <c r="J32" s="1"/>
  <c r="J30" i="6"/>
  <c r="J32" s="1"/>
  <c r="J103"/>
  <c r="AV94" i="1"/>
  <c r="J103" i="4"/>
  <c r="J30"/>
  <c r="J32" s="1"/>
  <c r="J126" i="3"/>
  <c r="J30"/>
  <c r="J32" s="1"/>
  <c r="W30" i="1"/>
  <c r="AW94"/>
  <c r="AK30" s="1"/>
  <c r="J103" i="5"/>
  <c r="J30"/>
  <c r="J32" s="1"/>
  <c r="J103" i="7"/>
  <c r="J30"/>
  <c r="J32" s="1"/>
  <c r="J103" i="9"/>
  <c r="J30"/>
  <c r="J32" s="1"/>
  <c r="W32" i="1"/>
  <c r="AY94"/>
  <c r="BK122" i="10"/>
  <c r="J122" s="1"/>
  <c r="J96" s="1"/>
  <c r="J123"/>
  <c r="J97" s="1"/>
  <c r="BK153" i="2"/>
  <c r="J153" s="1"/>
  <c r="J96" s="1"/>
  <c r="J154"/>
  <c r="J97" s="1"/>
  <c r="J108" i="11"/>
  <c r="J30"/>
  <c r="J32" s="1"/>
  <c r="AT94" i="1" l="1"/>
  <c r="AK29"/>
  <c r="J41" i="8"/>
  <c r="AG101" i="1"/>
  <c r="AN101" s="1"/>
  <c r="AG99"/>
  <c r="AN99" s="1"/>
  <c r="J41" i="6"/>
  <c r="J41" i="4"/>
  <c r="AG97" i="1"/>
  <c r="AN97" s="1"/>
  <c r="AG104"/>
  <c r="AN104" s="1"/>
  <c r="J41" i="11"/>
  <c r="AG102" i="1"/>
  <c r="AN102" s="1"/>
  <c r="J41" i="9"/>
  <c r="AG100" i="1"/>
  <c r="AN100" s="1"/>
  <c r="J41" i="7"/>
  <c r="AG98" i="1"/>
  <c r="AN98" s="1"/>
  <c r="J41" i="5"/>
  <c r="AG96" i="1"/>
  <c r="AN96" s="1"/>
  <c r="J41" i="3"/>
  <c r="J134" i="2"/>
  <c r="J30"/>
  <c r="J32" s="1"/>
  <c r="J103" i="10"/>
  <c r="J30"/>
  <c r="J32" s="1"/>
  <c r="AG103" i="1" l="1"/>
  <c r="AN103" s="1"/>
  <c r="J41" i="10"/>
  <c r="J41" i="2"/>
  <c r="AG95" i="1"/>
  <c r="AG94" l="1"/>
  <c r="AN95"/>
  <c r="AK26" l="1"/>
  <c r="AK35" s="1"/>
  <c r="AN94"/>
</calcChain>
</file>

<file path=xl/sharedStrings.xml><?xml version="1.0" encoding="utf-8"?>
<sst xmlns="http://schemas.openxmlformats.org/spreadsheetml/2006/main" count="18519" uniqueCount="2201">
  <si>
    <t>Export Komplet</t>
  </si>
  <si>
    <t/>
  </si>
  <si>
    <t>2.0</t>
  </si>
  <si>
    <t>False</t>
  </si>
  <si>
    <t>{ecb280d8-ab53-428d-bbe3-50993f2f97c2}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</si>
  <si>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</si>
  <si>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</si>
  <si>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</si>
  <si>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</si>
  <si>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</si>
  <si>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</si>
  <si>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</si>
  <si>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</si>
  <si>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012</t>
  </si>
  <si>
    <t>Stavba:</t>
  </si>
  <si>
    <t>Revitalizace areálu firmy ELMONTIA a.s.</t>
  </si>
  <si>
    <t>KSO:</t>
  </si>
  <si>
    <t>CC-CZ:</t>
  </si>
  <si>
    <t>Místo:</t>
  </si>
  <si>
    <t xml:space="preserve">Nepasice 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</si>
  <si>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</si>
  <si>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</si>
  <si>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</si>
  <si>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</si>
  <si>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</si>
  <si>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</si>
  <si>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</si>
  <si>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ATELIER SCHMIED</t>
  </si>
  <si>
    <t>True</t>
  </si>
  <si>
    <t>Zpracovatel:</t>
  </si>
  <si>
    <t>Ing. Miroslav Rádl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</si>
  <si>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</si>
  <si>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</si>
  <si>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</si>
  <si>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</si>
  <si>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</si>
  <si>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</si>
  <si>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</si>
  <si>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</si>
  <si>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</si>
  <si>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</si>
  <si>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</si>
  <si>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</si>
  <si>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</si>
  <si>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</si>
  <si>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</si>
  <si>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</si>
  <si>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</si>
  <si>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</si>
  <si>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</si>
  <si>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</si>
  <si>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</si>
  <si>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</si>
  <si>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</si>
  <si>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</si>
  <si>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</si>
  <si>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</si>
  <si>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</si>
  <si>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</si>
  <si>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</si>
  <si>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</si>
  <si>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</si>
  <si>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</si>
  <si>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</si>
  <si>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</si>
  <si>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</si>
  <si>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</si>
  <si>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</si>
  <si>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</si>
  <si>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</si>
  <si>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</si>
  <si>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</si>
  <si>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</si>
  <si>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</si>
  <si>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</si>
  <si>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</si>
  <si>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</si>
  <si>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</si>
  <si>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SO- 01 Administrativní část</t>
  </si>
  <si>
    <t>STA</t>
  </si>
  <si>
    <t>1</t>
  </si>
  <si>
    <t>{a3f73315-c1f0-401c-9242-a28977b0d774}</t>
  </si>
  <si>
    <t>2</t>
  </si>
  <si>
    <t>02</t>
  </si>
  <si>
    <t xml:space="preserve"> SO- 02 Hala</t>
  </si>
  <si>
    <t>{05f8e93e-8234-4285-b23a-365bffcd803a}</t>
  </si>
  <si>
    <t>021</t>
  </si>
  <si>
    <t>Plynová zařízení</t>
  </si>
  <si>
    <t>{13e6994d-5e9a-4ece-90b8-e2adb7e25475}</t>
  </si>
  <si>
    <t>022</t>
  </si>
  <si>
    <t>Zdravotně technické instalace</t>
  </si>
  <si>
    <t>{58f85c57-3d6b-40f7-a2dd-39d6831c78bb}</t>
  </si>
  <si>
    <t>023</t>
  </si>
  <si>
    <t>Zařízení pro vytápění staveb</t>
  </si>
  <si>
    <t>{ad403e6d-52e1-4458-9cf6-dfcb12ca3b20}</t>
  </si>
  <si>
    <t>024</t>
  </si>
  <si>
    <t>Vzduchotechnika</t>
  </si>
  <si>
    <t>{e05d0a8a-48f8-4a17-b70b-c47bc299b7c7}</t>
  </si>
  <si>
    <t>031</t>
  </si>
  <si>
    <t>SO 03 Zpevněné plochy</t>
  </si>
  <si>
    <t>{297d3174-ddf4-49b4-8c4e-b8bbaf67d8a3}</t>
  </si>
  <si>
    <t>041</t>
  </si>
  <si>
    <t>Venkovní vodovod a kanalizace</t>
  </si>
  <si>
    <t>{3c2e0066-1e59-4825-ac5f-e75aa48cdcad}</t>
  </si>
  <si>
    <t>05</t>
  </si>
  <si>
    <t>Oplocení</t>
  </si>
  <si>
    <t>{52438d30-eaee-4049-afc6-618fa2417405}</t>
  </si>
  <si>
    <t>10</t>
  </si>
  <si>
    <t>Demolice objektů a HTÚ</t>
  </si>
  <si>
    <t>{0375cf17-ca27-4ab1-b6c7-cabd2ea900f2}</t>
  </si>
  <si>
    <t>z1</t>
  </si>
  <si>
    <t>26,62</t>
  </si>
  <si>
    <t>p1</t>
  </si>
  <si>
    <t>122,82</t>
  </si>
  <si>
    <t>KRYCÍ LIST SOUPISU PRACÍ</t>
  </si>
  <si>
    <t>p2</t>
  </si>
  <si>
    <t>109,11</t>
  </si>
  <si>
    <t>p3</t>
  </si>
  <si>
    <t>130,71</t>
  </si>
  <si>
    <t>p4</t>
  </si>
  <si>
    <t>245,86</t>
  </si>
  <si>
    <t>p5</t>
  </si>
  <si>
    <t>168,57</t>
  </si>
  <si>
    <t>Objekt:</t>
  </si>
  <si>
    <t>01 -  SO- 01 Administrativní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</si>
  <si>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</si>
  <si>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</si>
  <si>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</si>
  <si>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</si>
  <si>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</si>
  <si>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</si>
  <si>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</si>
  <si>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</si>
  <si>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</si>
  <si>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</si>
  <si>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</si>
  <si>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</si>
  <si>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</si>
  <si>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</si>
  <si>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</si>
  <si>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</si>
  <si>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</si>
  <si>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</si>
  <si>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</si>
  <si>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</si>
  <si>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</si>
  <si>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</t>
  </si>
  <si>
    <t xml:space="preserve">    762 - Konstrukce tesařské</t>
  </si>
  <si>
    <t xml:space="preserve">    763 - Konstrukce suché výstavby</t>
  </si>
  <si>
    <t xml:space="preserve">    764 - Konstrukce klempířské vč. všech detailů a pomocných konstrukcí</t>
  </si>
  <si>
    <t xml:space="preserve">    766 - Konstrukce truhlářské</t>
  </si>
  <si>
    <t xml:space="preserve">    7661 - Výplně otvorů a ostatní výrobky (nedílnou součástí je tabulka z PD)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</si>
  <si>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</si>
  <si>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</si>
  <si>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</si>
  <si>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</si>
  <si>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</si>
  <si>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</si>
  <si>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</si>
  <si>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</si>
  <si>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</si>
  <si>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</si>
  <si>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</si>
  <si>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</si>
  <si>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</si>
  <si>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</si>
  <si>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</si>
  <si>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</si>
  <si>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</si>
  <si>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</si>
  <si>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</si>
  <si>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</si>
  <si>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</si>
  <si>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</si>
  <si>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</si>
  <si>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</si>
  <si>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</si>
  <si>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</si>
  <si>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</si>
  <si>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</si>
  <si>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</si>
  <si>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</si>
  <si>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</si>
  <si>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</si>
  <si>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</si>
  <si>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12001</t>
  </si>
  <si>
    <t>Výkop na kótu -1,0 je proveden v rámci HTÚ</t>
  </si>
  <si>
    <t>kpl</t>
  </si>
  <si>
    <t>4</t>
  </si>
  <si>
    <t>96413002</t>
  </si>
  <si>
    <t>133201101</t>
  </si>
  <si>
    <t>Hloubení šachet v hornině tř. 3 objemu do 100 m3</t>
  </si>
  <si>
    <t>m3</t>
  </si>
  <si>
    <t>CS ÚRS 2019 01</t>
  </si>
  <si>
    <t>435801064</t>
  </si>
  <si>
    <t>VV</t>
  </si>
  <si>
    <t>"kalichy pilot"</t>
  </si>
  <si>
    <t>1,5*2,1*1,3*2</t>
  </si>
  <si>
    <t>3,14*(0,625)^2*0,85*19</t>
  </si>
  <si>
    <t>3,14*(0,625)^2*0,45*5</t>
  </si>
  <si>
    <t>-3,14*(0,3)^2*0,45*5</t>
  </si>
  <si>
    <t>-3,14*(0,3)^2*0,85*19</t>
  </si>
  <si>
    <t>-3,14*(0,45)^2*1,3*2</t>
  </si>
  <si>
    <t>"výtahová šachta"</t>
  </si>
  <si>
    <t>2,4*2,8*0,5</t>
  </si>
  <si>
    <t>Součet</t>
  </si>
  <si>
    <t>3</t>
  </si>
  <si>
    <t>162701105</t>
  </si>
  <si>
    <t>Vodorovné přemístění do 10000 m výkopku/sypaniny z horniny tř. 1 až 4</t>
  </si>
  <si>
    <t>1312579699</t>
  </si>
  <si>
    <t>27,266</t>
  </si>
  <si>
    <t>70,184</t>
  </si>
  <si>
    <t>162701109</t>
  </si>
  <si>
    <t>Příplatek k vodorovnému přemístění výkopku/sypaniny z horniny tř. 1 až 4 ZKD 1000 m přes 10000 m</t>
  </si>
  <si>
    <t>-492720100</t>
  </si>
  <si>
    <t>5</t>
  </si>
  <si>
    <t>167101101</t>
  </si>
  <si>
    <t>Nakládání výkopku z hornin tř. 1 až 4 do 100 m3</t>
  </si>
  <si>
    <t>-175334893</t>
  </si>
  <si>
    <t>"z pilot"</t>
  </si>
  <si>
    <t>"A"</t>
  </si>
  <si>
    <t>(1,3+5,0)*2*(0,45)^2*3,14</t>
  </si>
  <si>
    <t>"B"</t>
  </si>
  <si>
    <t>(0,9+9)*8*(0,3)^2*3,14</t>
  </si>
  <si>
    <t>"C"</t>
  </si>
  <si>
    <t>(0,9+6,0)*11*(0,3)^2*3,14</t>
  </si>
  <si>
    <t>"D"</t>
  </si>
  <si>
    <t>(0,9+5,0)*11*(0,3)^2*3,14</t>
  </si>
  <si>
    <t>6</t>
  </si>
  <si>
    <t>171201201</t>
  </si>
  <si>
    <t>Uložení sypaniny na skládky</t>
  </si>
  <si>
    <t>-863705996</t>
  </si>
  <si>
    <t>7</t>
  </si>
  <si>
    <t>171201211</t>
  </si>
  <si>
    <t>Poplatek za uložení stavebního odpadu - zeminy a kameniva na skládce</t>
  </si>
  <si>
    <t>t</t>
  </si>
  <si>
    <t>-689963275</t>
  </si>
  <si>
    <t>97,45*1,6 'Přepočtené koeficientem množství</t>
  </si>
  <si>
    <t>Zakládání</t>
  </si>
  <si>
    <t>8</t>
  </si>
  <si>
    <t>215901101</t>
  </si>
  <si>
    <t>Zhutnění podloží z hornin soudržných do 92% PS nebo nesoudržných sypkých I(d) do 0,8</t>
  </si>
  <si>
    <t>m2</t>
  </si>
  <si>
    <t>320711910</t>
  </si>
  <si>
    <t>34*18,7</t>
  </si>
  <si>
    <t>9</t>
  </si>
  <si>
    <t>226212513</t>
  </si>
  <si>
    <t>Vrty velkoprofilové svislé zapažené D do 850 mm hl do 5 m hor. III</t>
  </si>
  <si>
    <t>m</t>
  </si>
  <si>
    <t>-264508476</t>
  </si>
  <si>
    <t>(1,0+9,0)*8</t>
  </si>
  <si>
    <t>(1,0+6,0)*11</t>
  </si>
  <si>
    <t>(1,0+5,0)*11</t>
  </si>
  <si>
    <t>226213113</t>
  </si>
  <si>
    <t>Vrty velkoprofilové svislé zapažené D do 1050 mm hl do 5 m hor. III</t>
  </si>
  <si>
    <t>833958604</t>
  </si>
  <si>
    <t>(1,45+5,0)*2</t>
  </si>
  <si>
    <t>11</t>
  </si>
  <si>
    <t>231212113</t>
  </si>
  <si>
    <t>Zřízení pilot svislých zapažených D do 1250 mm hl do 10 m s vytažením pažnic z betonu železového</t>
  </si>
  <si>
    <t>-317326179</t>
  </si>
  <si>
    <t>(1,3+5,0)*2</t>
  </si>
  <si>
    <t>(0,9+9)*8</t>
  </si>
  <si>
    <t>(0,9+6,0)*11</t>
  </si>
  <si>
    <t>(0,9+5,0)*11</t>
  </si>
  <si>
    <t>12</t>
  </si>
  <si>
    <t>M</t>
  </si>
  <si>
    <t>58933333</t>
  </si>
  <si>
    <t>beton C 30/37 XA3-CI 04-Dmax 32-S3</t>
  </si>
  <si>
    <t>1093744787</t>
  </si>
  <si>
    <t>13</t>
  </si>
  <si>
    <t>231611114</t>
  </si>
  <si>
    <t>Výztuž pilot betonovaných do země ocel z betonářské oceli 10 505</t>
  </si>
  <si>
    <t>565650847</t>
  </si>
  <si>
    <t>"dle statiky D 1.2.15"</t>
  </si>
  <si>
    <t>3,7845</t>
  </si>
  <si>
    <t>271532211</t>
  </si>
  <si>
    <t>Podsyp pod základové konstrukce se zhutněním z hrubého kameniva frakce 32 až 63 mm</t>
  </si>
  <si>
    <t>-2060358841</t>
  </si>
  <si>
    <t>"D1"</t>
  </si>
  <si>
    <t>(0,4+17,6)*(0,4*2+17,6)*0,55</t>
  </si>
  <si>
    <t>"D2"</t>
  </si>
  <si>
    <t>(0,4*2+14,6)*(0,4*2+17,6)*0,55</t>
  </si>
  <si>
    <t>-(0,2*2+1,6)*(0,2*2+2,0)*0,55</t>
  </si>
  <si>
    <t>"D3"</t>
  </si>
  <si>
    <t>2,4*2,8*0,35</t>
  </si>
  <si>
    <t>16</t>
  </si>
  <si>
    <t>271572211</t>
  </si>
  <si>
    <t>Podsyp pod základové konstrukce se zhutněním štěrkopísku</t>
  </si>
  <si>
    <t>-441067297</t>
  </si>
  <si>
    <t>(0,4+17,6)*(0,4*2+17,6)*0,1</t>
  </si>
  <si>
    <t>17</t>
  </si>
  <si>
    <t>273313511</t>
  </si>
  <si>
    <t>Základové desky z betonu tř. C 12/15</t>
  </si>
  <si>
    <t>-1236973490</t>
  </si>
  <si>
    <t>18</t>
  </si>
  <si>
    <t>273321511</t>
  </si>
  <si>
    <t>Základové desky ze ŽB bez zvýšených nároků na prostředí tř. C 25/30</t>
  </si>
  <si>
    <t>-385540923</t>
  </si>
  <si>
    <t>(0,4*2+14,6)*(0,4*2+17,6)*0,2</t>
  </si>
  <si>
    <t>-(0,2*2+1,6)*(0,2*2+2,0)*0,2</t>
  </si>
  <si>
    <t>2,4*2,8*0,3</t>
  </si>
  <si>
    <t>(2,4+2,4)*2*0,9*0,2</t>
  </si>
  <si>
    <t>19</t>
  </si>
  <si>
    <t>273351121</t>
  </si>
  <si>
    <t>Zřízení bednění základových desek</t>
  </si>
  <si>
    <t>-415707078</t>
  </si>
  <si>
    <t>((0,4+17,6)+(0,4*2+17,6))*2*0,1</t>
  </si>
  <si>
    <t>((0,4*2+14,6)+(0,4*2+17,6))*2*0,2</t>
  </si>
  <si>
    <t>(2,4+2,4)*2*1,1*2</t>
  </si>
  <si>
    <t>20</t>
  </si>
  <si>
    <t>273351122</t>
  </si>
  <si>
    <t>Odstranění bednění základových desek</t>
  </si>
  <si>
    <t>-167719103</t>
  </si>
  <si>
    <t>273361821</t>
  </si>
  <si>
    <t>Výztuž základových desek betonářskou ocelí 10 505 (R)</t>
  </si>
  <si>
    <t>-2097524665</t>
  </si>
  <si>
    <t>1,0583</t>
  </si>
  <si>
    <t>22</t>
  </si>
  <si>
    <t>273362021</t>
  </si>
  <si>
    <t>Výztuž základových desek svařovanými sítěmi Kari</t>
  </si>
  <si>
    <t>2043893992</t>
  </si>
  <si>
    <t>1,996</t>
  </si>
  <si>
    <t>23</t>
  </si>
  <si>
    <t>274321511</t>
  </si>
  <si>
    <t>Základové pasy ze ŽB bez zvýšených nároků na prostředí tř. C 25/30</t>
  </si>
  <si>
    <t>-125784721</t>
  </si>
  <si>
    <t>"ZP01"</t>
  </si>
  <si>
    <t>5,6*0,4*0,6*12</t>
  </si>
  <si>
    <t>"ZP02"</t>
  </si>
  <si>
    <t>4,6*0,4*0,6*4</t>
  </si>
  <si>
    <t>"ZP03"</t>
  </si>
  <si>
    <t>5,6*0,4*0,6*2</t>
  </si>
  <si>
    <t>"ZP04"</t>
  </si>
  <si>
    <t>4,6*0,4*0,6*1</t>
  </si>
  <si>
    <t>"ZP05"</t>
  </si>
  <si>
    <t>5,6*0,4*0,6*1</t>
  </si>
  <si>
    <t>"ZP06"</t>
  </si>
  <si>
    <t>"ZP07"</t>
  </si>
  <si>
    <t>10*0,4*0,6*1</t>
  </si>
  <si>
    <t>"ZP08"</t>
  </si>
  <si>
    <t>24</t>
  </si>
  <si>
    <t>274351121</t>
  </si>
  <si>
    <t xml:space="preserve">Zřízení bednění základových pasů rovného vč. prostupů </t>
  </si>
  <si>
    <t>1768179270</t>
  </si>
  <si>
    <t>5,6*2*0,6*12</t>
  </si>
  <si>
    <t>4,6*2*0,6*4</t>
  </si>
  <si>
    <t>5,6*2*0,6*2</t>
  </si>
  <si>
    <t>4,6*2*0,6*1</t>
  </si>
  <si>
    <t>5,6*2*0,6*1</t>
  </si>
  <si>
    <t>10*2*0,6*1</t>
  </si>
  <si>
    <t>25</t>
  </si>
  <si>
    <t>274351122</t>
  </si>
  <si>
    <t>Odstranění bednění základových pasů rovného</t>
  </si>
  <si>
    <t>330087473</t>
  </si>
  <si>
    <t>26</t>
  </si>
  <si>
    <t>274352221</t>
  </si>
  <si>
    <t>Zřízení bednění základů kruhového r do 2,5 m</t>
  </si>
  <si>
    <t>1109684768</t>
  </si>
  <si>
    <t>"kalichy"</t>
  </si>
  <si>
    <t>0,6*0,7*4*24</t>
  </si>
  <si>
    <t>(0,6+0,8)*2*0,7*2</t>
  </si>
  <si>
    <t>27</t>
  </si>
  <si>
    <t>274352222</t>
  </si>
  <si>
    <t>Odstranění bednění základů kruhového r do 2,5 m</t>
  </si>
  <si>
    <t>1029346531</t>
  </si>
  <si>
    <t>28</t>
  </si>
  <si>
    <t>274361821</t>
  </si>
  <si>
    <t>Výztuž základových pásů betonářskou ocelí 10 505 (R)</t>
  </si>
  <si>
    <t>1090008029</t>
  </si>
  <si>
    <t>"ZP001-008"</t>
  </si>
  <si>
    <t>2,196</t>
  </si>
  <si>
    <t>29</t>
  </si>
  <si>
    <t>275321611</t>
  </si>
  <si>
    <t>Základové patky ze ŽB bez zvýšených nároků na prostředí tř. C 30/37</t>
  </si>
  <si>
    <t>2092332549</t>
  </si>
  <si>
    <t>"hlavy pilot"</t>
  </si>
  <si>
    <t>1,5*2,1*1,45*2</t>
  </si>
  <si>
    <t>3,14*(0,625)^2*1*(19+5)</t>
  </si>
  <si>
    <t>30</t>
  </si>
  <si>
    <t>275361821</t>
  </si>
  <si>
    <t>Výztuž základových patek betonářskou ocelí 10 505 (R)</t>
  </si>
  <si>
    <t>-793573621</t>
  </si>
  <si>
    <t>"D1.2.06"</t>
  </si>
  <si>
    <t>1,6886</t>
  </si>
  <si>
    <t>31</t>
  </si>
  <si>
    <t>279113132</t>
  </si>
  <si>
    <t>Základová zeď tl do 200 mm z tvárnic ztraceného bednění včetně výplně z betonu tř. C 16/20</t>
  </si>
  <si>
    <t>1816283528</t>
  </si>
  <si>
    <t>"1np sever"</t>
  </si>
  <si>
    <t>0,5*17,8</t>
  </si>
  <si>
    <t>32</t>
  </si>
  <si>
    <t>279361821</t>
  </si>
  <si>
    <t>Výztuž základových zdí nosných betonářskou ocelí 10 505</t>
  </si>
  <si>
    <t>1667613769</t>
  </si>
  <si>
    <t>0,5*17,8*0,888*4*2*0,001</t>
  </si>
  <si>
    <t>Svislé a kompletní konstrukce</t>
  </si>
  <si>
    <t>33</t>
  </si>
  <si>
    <t>311238650</t>
  </si>
  <si>
    <t>-491660373</t>
  </si>
  <si>
    <t>"obvod"</t>
  </si>
  <si>
    <t>"1np"</t>
  </si>
  <si>
    <t>3,2*(4,7*4+5,6*10+0,625)</t>
  </si>
  <si>
    <t>-2,0*2,25</t>
  </si>
  <si>
    <t>-4,35*0,75</t>
  </si>
  <si>
    <t>-3,0*2,75</t>
  </si>
  <si>
    <t>-1,45*0,75*2</t>
  </si>
  <si>
    <t>-0,9*2,5</t>
  </si>
  <si>
    <t>-1,37*2,1</t>
  </si>
  <si>
    <t>-1,0*2,5*10</t>
  </si>
  <si>
    <t>"2np"</t>
  </si>
  <si>
    <t>3,2*(4,7*4+5,6*2+3,2)</t>
  </si>
  <si>
    <t>-1,0*2,25*10</t>
  </si>
  <si>
    <t>"atika"</t>
  </si>
  <si>
    <t>1,0*(18,4*2+33,0)</t>
  </si>
  <si>
    <t>"světlík"</t>
  </si>
  <si>
    <t>0,75*(1,7+2,3)*2</t>
  </si>
  <si>
    <t>34</t>
  </si>
  <si>
    <t>-952172804</t>
  </si>
  <si>
    <t>3,2*5,6*2</t>
  </si>
  <si>
    <t>-1,0*2,1</t>
  </si>
  <si>
    <t>-3,5*3,0</t>
  </si>
  <si>
    <t>-2,0*1,25</t>
  </si>
  <si>
    <t>35</t>
  </si>
  <si>
    <t>311321411</t>
  </si>
  <si>
    <t>Nosná zeď ze ŽB tř. C 25/30 bez výztuže</t>
  </si>
  <si>
    <t>893826611</t>
  </si>
  <si>
    <t>"ST101,102,103,201,202,203"</t>
  </si>
  <si>
    <t>4,6*3,45*0,2</t>
  </si>
  <si>
    <t>5,6*3,45*0,2*2</t>
  </si>
  <si>
    <t>4,6*3,1*0,2</t>
  </si>
  <si>
    <t>5,6*3,1*0,2*2</t>
  </si>
  <si>
    <t>36</t>
  </si>
  <si>
    <t>311351121</t>
  </si>
  <si>
    <t>Zřízení oboustranného bednění nosných nadzákladových zdí</t>
  </si>
  <si>
    <t>2113537485</t>
  </si>
  <si>
    <t>4,6*3,45*2</t>
  </si>
  <si>
    <t>5,6*3,45*2*2</t>
  </si>
  <si>
    <t>4,6*3,1*2</t>
  </si>
  <si>
    <t>5,6*3,1*2*2</t>
  </si>
  <si>
    <t>37</t>
  </si>
  <si>
    <t>311351122</t>
  </si>
  <si>
    <t>Odstranění oboustranného bednění nosných nadzákladových zdí</t>
  </si>
  <si>
    <t>-201086308</t>
  </si>
  <si>
    <t>38</t>
  </si>
  <si>
    <t>311361821</t>
  </si>
  <si>
    <t>Výztuž nosných zdí betonářskou ocelí 10 505</t>
  </si>
  <si>
    <t>1507078464</t>
  </si>
  <si>
    <t>"ST 101-103 201-203"</t>
  </si>
  <si>
    <t>0,9635</t>
  </si>
  <si>
    <t>1,9098</t>
  </si>
  <si>
    <t>39</t>
  </si>
  <si>
    <t>279113152</t>
  </si>
  <si>
    <t>Základová zeď tl do 200 mm z tvárnic ztraceného bednění včetně výplně z betonu tř. C 25/30</t>
  </si>
  <si>
    <t>-2046129065</t>
  </si>
  <si>
    <t>"dozdívky ST101-103, 201-203"</t>
  </si>
  <si>
    <t>4,6*0,3*2</t>
  </si>
  <si>
    <t>5,6*0,3*2*2</t>
  </si>
  <si>
    <t>40</t>
  </si>
  <si>
    <t>317168011</t>
  </si>
  <si>
    <t>Překlad keramický plochý š 115 mm dl 1000 mm</t>
  </si>
  <si>
    <t>kus</t>
  </si>
  <si>
    <t>-589594854</t>
  </si>
  <si>
    <t>41</t>
  </si>
  <si>
    <t>317168012</t>
  </si>
  <si>
    <t>Překlad keramický plochý š 115 mm dl 1250 mm</t>
  </si>
  <si>
    <t>1822923322</t>
  </si>
  <si>
    <t>42</t>
  </si>
  <si>
    <t>317168014</t>
  </si>
  <si>
    <t>Překlad keramický plochý š 115 mm dl 1750 mm</t>
  </si>
  <si>
    <t>-946031382</t>
  </si>
  <si>
    <t>43</t>
  </si>
  <si>
    <t>317168017</t>
  </si>
  <si>
    <t>Překlad keramický plochý š 115 mm dl 2500 mm</t>
  </si>
  <si>
    <t>-2022214095</t>
  </si>
  <si>
    <t>44</t>
  </si>
  <si>
    <t>317168018</t>
  </si>
  <si>
    <t>Překlad keramický plochý š 115 mm dl 2750 mm</t>
  </si>
  <si>
    <t>1104958850</t>
  </si>
  <si>
    <t>45</t>
  </si>
  <si>
    <t>317168022</t>
  </si>
  <si>
    <t>Překlad keramický plochý š 145 mm dl 1250 mm</t>
  </si>
  <si>
    <t>-1758756422</t>
  </si>
  <si>
    <t>46</t>
  </si>
  <si>
    <t>317168024</t>
  </si>
  <si>
    <t>Překlad keramický plochý š 145 mm dl 1750 mm</t>
  </si>
  <si>
    <t>120633304</t>
  </si>
  <si>
    <t>47</t>
  </si>
  <si>
    <t>317168027</t>
  </si>
  <si>
    <t>Překlad keramický plochý š 145 mm dl 2500 mm</t>
  </si>
  <si>
    <t>1955042901</t>
  </si>
  <si>
    <t>48</t>
  </si>
  <si>
    <t>317168051</t>
  </si>
  <si>
    <t>Překlad keramický vysoký v 238 mm dl 1000 mm</t>
  </si>
  <si>
    <t>-1119221830</t>
  </si>
  <si>
    <t>49</t>
  </si>
  <si>
    <t>317168054</t>
  </si>
  <si>
    <t>Překlad keramický vysoký v 238 mm dl 1750 mm</t>
  </si>
  <si>
    <t>-300703911</t>
  </si>
  <si>
    <t>50</t>
  </si>
  <si>
    <t>317941121</t>
  </si>
  <si>
    <t>Osazování ocelových válcovaných nosníků na zdivu I, IE, U, UE nebo L do č 12</t>
  </si>
  <si>
    <t>-4841544</t>
  </si>
  <si>
    <t>"I120"</t>
  </si>
  <si>
    <t>11,1*(4,0*2+4,7*2+2,2+2,1)*0,001</t>
  </si>
  <si>
    <t>51</t>
  </si>
  <si>
    <t>13010952</t>
  </si>
  <si>
    <t>ocel profilová I120</t>
  </si>
  <si>
    <t>1228098120</t>
  </si>
  <si>
    <t>0,241*1,1 'Přepočtené koeficientem množství</t>
  </si>
  <si>
    <t>52</t>
  </si>
  <si>
    <t>317941121x</t>
  </si>
  <si>
    <t>-1865158308</t>
  </si>
  <si>
    <t>"m.č.1.13"</t>
  </si>
  <si>
    <t>10,6*3,3*2*0,001</t>
  </si>
  <si>
    <t>53</t>
  </si>
  <si>
    <t>13010910</t>
  </si>
  <si>
    <t>ocel profilová U 100 jakost 11 375 svařovaný sloupek</t>
  </si>
  <si>
    <t>941254146</t>
  </si>
  <si>
    <t>10,6*3,3*2*0,001*1,08</t>
  </si>
  <si>
    <t>299</t>
  </si>
  <si>
    <t>317941121x1</t>
  </si>
  <si>
    <t>2139251202</t>
  </si>
  <si>
    <t>"atika změna"</t>
  </si>
  <si>
    <t>1,2*16*(0,15+0,1)*2*0,006*7800*0,001</t>
  </si>
  <si>
    <t>300</t>
  </si>
  <si>
    <t>13010910x1</t>
  </si>
  <si>
    <t>ocel RHS 150/100/6</t>
  </si>
  <si>
    <t>1697258069</t>
  </si>
  <si>
    <t>1,2*16*(0,15+0,1)*2*0,006*7800*0,001*1,08</t>
  </si>
  <si>
    <t>54</t>
  </si>
  <si>
    <t>317941123</t>
  </si>
  <si>
    <t>Osazování ocelových válcovaných nosníků na zdivu I, IE, U, UE nebo L do č 22</t>
  </si>
  <si>
    <t>1282001078</t>
  </si>
  <si>
    <t>"ocelový sloup TR 177,8/16"</t>
  </si>
  <si>
    <t>0,18*3,14*0,016*7800*3,25*2*0,001</t>
  </si>
  <si>
    <t>55</t>
  </si>
  <si>
    <t>13010710x</t>
  </si>
  <si>
    <t>ocel tubka TR 177,6x16 mm</t>
  </si>
  <si>
    <t>-1156156568</t>
  </si>
  <si>
    <t>0,458*1,08 'Přepočtené koeficientem množství</t>
  </si>
  <si>
    <t>56</t>
  </si>
  <si>
    <t>317941123x</t>
  </si>
  <si>
    <t>-1351053528</t>
  </si>
  <si>
    <t>(56,9+170,7)*0,001</t>
  </si>
  <si>
    <t>57</t>
  </si>
  <si>
    <t>13010748</t>
  </si>
  <si>
    <t>ocel profilová IPE 160 jakost 11 375</t>
  </si>
  <si>
    <t>-1973257143</t>
  </si>
  <si>
    <t>0,228*1,08 'Přepočtené koeficientem množství</t>
  </si>
  <si>
    <t>58</t>
  </si>
  <si>
    <t>331123902</t>
  </si>
  <si>
    <t>Montáž ŽB sloupů do dutiny patky hmotnosti do 3 t budova v do 18 m</t>
  </si>
  <si>
    <t>-1343387306</t>
  </si>
  <si>
    <t>1+10+2+1+1+1+4+2+1+2+1</t>
  </si>
  <si>
    <t>Mezisoučet</t>
  </si>
  <si>
    <t>1+4+1+4+2+1+1+1+4+1+2+2+2+1+1+2</t>
  </si>
  <si>
    <t>59</t>
  </si>
  <si>
    <t>593001</t>
  </si>
  <si>
    <t>Železobetonové sloupy C30/37 XC1 S3 400/400 mm</t>
  </si>
  <si>
    <t>60447544</t>
  </si>
  <si>
    <t>(4,9+4,45*10+4,45*2+4,45+4,9+4,45+4,05*4+4,45*2)*0,4*0,4</t>
  </si>
  <si>
    <t>(4,45*2+4,45*2)*0,4*0,4</t>
  </si>
  <si>
    <t>3,16*30*0,4*0,4</t>
  </si>
  <si>
    <t>60</t>
  </si>
  <si>
    <t>593002</t>
  </si>
  <si>
    <t>Železobetonové sloupy C30/37 XC1 S3 D=400 mm</t>
  </si>
  <si>
    <t>1434246196</t>
  </si>
  <si>
    <t>4,05*3,14*0,2*0,2</t>
  </si>
  <si>
    <t>61</t>
  </si>
  <si>
    <t>342244231</t>
  </si>
  <si>
    <t>Příčka z cihel broušených na zdicí PUR pěnu tloušťky 80 mm</t>
  </si>
  <si>
    <t>1198202997</t>
  </si>
  <si>
    <t>3,33*(1,6+0,9*2+1,0+1,0+0,5+0,575)</t>
  </si>
  <si>
    <t>-0,7*2,0</t>
  </si>
  <si>
    <t>62</t>
  </si>
  <si>
    <t>342244241</t>
  </si>
  <si>
    <t>Příčka z cihel broušených na zdicí PUR pěnu tloušťky 115 mm</t>
  </si>
  <si>
    <t>2036981238</t>
  </si>
  <si>
    <t>3,2*(4,7*3+6,5*2+4,2+2,15+1,9+4,0+3,05)</t>
  </si>
  <si>
    <t>-2,3*2,1</t>
  </si>
  <si>
    <t>-0,8*2,0</t>
  </si>
  <si>
    <t>-0,9*2,0</t>
  </si>
  <si>
    <t>-0,7*2,0*5</t>
  </si>
  <si>
    <t>3,52*(5,7*2)</t>
  </si>
  <si>
    <t>-2,0*1,0</t>
  </si>
  <si>
    <t>"změna"</t>
  </si>
  <si>
    <t>3,2*3,2</t>
  </si>
  <si>
    <t>3,33*(5,975+4,7*3+5,9*4+5,6*2+2,7)</t>
  </si>
  <si>
    <t>3,33*(4,35*7,9+4,4+5,6+2,525+5,6+1,5+6,0+2,6*3+3,5*2)</t>
  </si>
  <si>
    <t>3,33*(2,5+3,8+1,2+5,6+3,0+7,5+1,05+2,15+1,4)</t>
  </si>
  <si>
    <t>-0,8*2,0*7</t>
  </si>
  <si>
    <t>-1,25*2,0*4</t>
  </si>
  <si>
    <t>-0,7*2,0*8</t>
  </si>
  <si>
    <t>-0,9*2,0*2</t>
  </si>
  <si>
    <t>3,33*5,875</t>
  </si>
  <si>
    <t>-2,0*2,1</t>
  </si>
  <si>
    <t>63</t>
  </si>
  <si>
    <t>346272266</t>
  </si>
  <si>
    <t>Přizdívka z tvárnic tl 200 mm</t>
  </si>
  <si>
    <t>777396887</t>
  </si>
  <si>
    <t>1,0*(1,6+2,4)*2</t>
  </si>
  <si>
    <t>Vodorovné konstrukce</t>
  </si>
  <si>
    <t>64</t>
  </si>
  <si>
    <t>411125001</t>
  </si>
  <si>
    <t>Montáž ŽB stropních panelů hmotnosti do 1,5 t</t>
  </si>
  <si>
    <t>-1219805899</t>
  </si>
  <si>
    <t>69+1+1+6+1+3+1</t>
  </si>
  <si>
    <t>45+27+1+1+6+4</t>
  </si>
  <si>
    <t>65</t>
  </si>
  <si>
    <t>59346870</t>
  </si>
  <si>
    <t>panel stropní SP 200 0/5</t>
  </si>
  <si>
    <t>1497738562</t>
  </si>
  <si>
    <t>1,2*5,55*69</t>
  </si>
  <si>
    <t>1,0*5,55*1</t>
  </si>
  <si>
    <t>0,8*5,55*1</t>
  </si>
  <si>
    <t>0,75*5,55*6</t>
  </si>
  <si>
    <t>0,525*5,55*1</t>
  </si>
  <si>
    <t>1,2*1,65*3</t>
  </si>
  <si>
    <t>1,0*1,65*1</t>
  </si>
  <si>
    <t>1,2*5,55*(45+27)</t>
  </si>
  <si>
    <t>1,0*1,65*4</t>
  </si>
  <si>
    <t>66</t>
  </si>
  <si>
    <t>411321414</t>
  </si>
  <si>
    <t>Stropy deskové ze ŽB tř. C 25/30</t>
  </si>
  <si>
    <t>1560079587</t>
  </si>
  <si>
    <t>16,6*0,1</t>
  </si>
  <si>
    <t>67</t>
  </si>
  <si>
    <t>411321515</t>
  </si>
  <si>
    <t>Stropy deskové ze ŽB tř. C 20/25</t>
  </si>
  <si>
    <t>-1238226847</t>
  </si>
  <si>
    <t>"výtahová šachta S3"</t>
  </si>
  <si>
    <t>3,6*4,6*0,1</t>
  </si>
  <si>
    <t>68</t>
  </si>
  <si>
    <t>411354233</t>
  </si>
  <si>
    <t>Bednění stropů ztracené z hraněných trapézových vln v 40 mm plech pozinkovaný tl 0,75 mm</t>
  </si>
  <si>
    <t>-1596114308</t>
  </si>
  <si>
    <t>3,6*4,6*1,1</t>
  </si>
  <si>
    <t>69</t>
  </si>
  <si>
    <t>411354239</t>
  </si>
  <si>
    <t>Bednění stropů ztracené z hraněných trapézových vln v 40 mm plech pozinkovaný tl 1,0 mm</t>
  </si>
  <si>
    <t>-586494914</t>
  </si>
  <si>
    <t>16,6</t>
  </si>
  <si>
    <t>70</t>
  </si>
  <si>
    <t>411361821</t>
  </si>
  <si>
    <t>Výztuž stropů betonářskou ocelí 10 505</t>
  </si>
  <si>
    <t>951551970</t>
  </si>
  <si>
    <t>"zálivka stropních panelů"</t>
  </si>
  <si>
    <t>0,888*2*5,55*(45+27+8)*2*0,001</t>
  </si>
  <si>
    <t>71</t>
  </si>
  <si>
    <t>413125003</t>
  </si>
  <si>
    <t>Montáž ŽB trámů, průvlaků a ztužidel s nesvařovanými spoji hmotnosti do 5 t</t>
  </si>
  <si>
    <t>-369334148</t>
  </si>
  <si>
    <t>1+4+3+1+1+1+1+4+2+1+1+1+1+1+1+1+1+3+3</t>
  </si>
  <si>
    <t>1+4+4+1+1+1+2+4+2+1+2+1+1+1+1+2+1+3+3</t>
  </si>
  <si>
    <t>72</t>
  </si>
  <si>
    <t>59341000</t>
  </si>
  <si>
    <t>nosník stropní ŽB PR01 101-117 +ZT01 101+102, PR01 201-217+ ZT01 201+202</t>
  </si>
  <si>
    <t>1275652722</t>
  </si>
  <si>
    <t>"objem"</t>
  </si>
  <si>
    <t>0,55*0,5*(6,2+6,0*4+5,0*3+10,2+6,2+5,2+5,0)</t>
  </si>
  <si>
    <t>0,7*0,5*(6,2+6,0*4+5,0*2+10,2+6,2+6,2)</t>
  </si>
  <si>
    <t>0,3*0,5*5,6</t>
  </si>
  <si>
    <t>0,4*0,5*(5,6*2)</t>
  </si>
  <si>
    <t>0,54*0,5*4,6</t>
  </si>
  <si>
    <t>0,4*0,5*5,6*3</t>
  </si>
  <si>
    <t>0,3*0,5*5,6*3</t>
  </si>
  <si>
    <t>0,55*0,5*(6,2+6,0*4+5,0*4+5,2+6,2+5,2+5,0)</t>
  </si>
  <si>
    <t>0,7*0,5*(6,2*2+6,0*4+5,0*2+5,0+5,2*2+5,0)</t>
  </si>
  <si>
    <t>0,4*0,5*5,6*2</t>
  </si>
  <si>
    <t>0,4*0,48*(6,2*2+6,0)</t>
  </si>
  <si>
    <t>73</t>
  </si>
  <si>
    <t>413941123</t>
  </si>
  <si>
    <t>Osazování ocelových válcovaných nosníků stropů I, IE, U, UE nebo L do č. 22</t>
  </si>
  <si>
    <t>371294549</t>
  </si>
  <si>
    <t>"S3"</t>
  </si>
  <si>
    <t>3,6*16,2*4*0,001</t>
  </si>
  <si>
    <t>74</t>
  </si>
  <si>
    <t>13010934</t>
  </si>
  <si>
    <t>647538686</t>
  </si>
  <si>
    <t>0,233*1,1 'Přepočtené koeficientem množství</t>
  </si>
  <si>
    <t>75</t>
  </si>
  <si>
    <t>417321414</t>
  </si>
  <si>
    <t>Ztužující pásy a věnce ze ŽB tř. C 20/25</t>
  </si>
  <si>
    <t>-797485487</t>
  </si>
  <si>
    <t>"nejsou řešeny ve statice"</t>
  </si>
  <si>
    <t>0,3*0,15*(18,7*2+33,0)</t>
  </si>
  <si>
    <t>0,3*0,15*1,7*4</t>
  </si>
  <si>
    <t>76</t>
  </si>
  <si>
    <t>417351115</t>
  </si>
  <si>
    <t>Zřízení bednění ztužujících věnců</t>
  </si>
  <si>
    <t>897545552</t>
  </si>
  <si>
    <t>2*0,15*(18,7*2+33,0)</t>
  </si>
  <si>
    <t>2*0,15*1,7*4</t>
  </si>
  <si>
    <t>77</t>
  </si>
  <si>
    <t>417351116</t>
  </si>
  <si>
    <t>Odstranění bednění ztužujících věnců</t>
  </si>
  <si>
    <t>-1620846326</t>
  </si>
  <si>
    <t>78</t>
  </si>
  <si>
    <t>417362021</t>
  </si>
  <si>
    <t>Výztuž ztužujících pásů a věnců svařovanými sítěmi Kari</t>
  </si>
  <si>
    <t>-1956260622</t>
  </si>
  <si>
    <t>0,3*(18,7*2+33+1,9*4)*4,44*1,2*0,001</t>
  </si>
  <si>
    <t>79</t>
  </si>
  <si>
    <t>430321414</t>
  </si>
  <si>
    <t>Schodišťová konstrukce a rampa ze ŽB tř. C 25/30</t>
  </si>
  <si>
    <t>-921077023</t>
  </si>
  <si>
    <t>"mezipodesty"</t>
  </si>
  <si>
    <t>1,35*1,35*0,16*2</t>
  </si>
  <si>
    <t>1,4*1,4*0,16*2</t>
  </si>
  <si>
    <t>80</t>
  </si>
  <si>
    <t>430361821</t>
  </si>
  <si>
    <t>Výztuž schodišťové konstrukce a rampy betonářskou ocelí 10 505</t>
  </si>
  <si>
    <t>1884147159</t>
  </si>
  <si>
    <t>"D1.2.12"</t>
  </si>
  <si>
    <t>0,0696</t>
  </si>
  <si>
    <t>0,0831</t>
  </si>
  <si>
    <t>81</t>
  </si>
  <si>
    <t>431351121</t>
  </si>
  <si>
    <t>Zřízení bednění podest schodišť a ramp přímočarých v do 4 m</t>
  </si>
  <si>
    <t>-1496418353</t>
  </si>
  <si>
    <t>1,35*1,35*2</t>
  </si>
  <si>
    <t>1,4*1,4*2</t>
  </si>
  <si>
    <t>82</t>
  </si>
  <si>
    <t>431351122</t>
  </si>
  <si>
    <t>Odstranění bednění podest schodišť a ramp přímočarých v do 4 m</t>
  </si>
  <si>
    <t>-30407467</t>
  </si>
  <si>
    <t>83</t>
  </si>
  <si>
    <t>435123911</t>
  </si>
  <si>
    <t>Montáž schodišťových ramen se svařovanými spoji hmotnosti do 2 t budova v do 18 m</t>
  </si>
  <si>
    <t>-1019057723</t>
  </si>
  <si>
    <t>"schodiště10-11"</t>
  </si>
  <si>
    <t>"schodiště14-15"</t>
  </si>
  <si>
    <t>84</t>
  </si>
  <si>
    <t>435123912</t>
  </si>
  <si>
    <t>Montáž schodišťových ramen se svařovanými spoji hmotnosti do 5 t budova v do 18 m</t>
  </si>
  <si>
    <t>2087752635</t>
  </si>
  <si>
    <t>85</t>
  </si>
  <si>
    <t>593721801</t>
  </si>
  <si>
    <t>R1 rameno schodišťové ŽB 1400/2860/160 0,946m2</t>
  </si>
  <si>
    <t>-716516349</t>
  </si>
  <si>
    <t>86</t>
  </si>
  <si>
    <t>593721802</t>
  </si>
  <si>
    <t>R2 rameno schodišťové ŽB 1400/2160/160 0,672m2</t>
  </si>
  <si>
    <t>-694010118</t>
  </si>
  <si>
    <t>87</t>
  </si>
  <si>
    <t>593721803</t>
  </si>
  <si>
    <t>R3 rameno schodišťové ŽB 1400/2530/160 0,834m2</t>
  </si>
  <si>
    <t>718925381</t>
  </si>
  <si>
    <t>88</t>
  </si>
  <si>
    <t>593721901</t>
  </si>
  <si>
    <t>R4 rameno schodišťové ŽB 1200/1520/160 0,433m2</t>
  </si>
  <si>
    <t>1440297562</t>
  </si>
  <si>
    <t>89</t>
  </si>
  <si>
    <t>593721902</t>
  </si>
  <si>
    <t>R5 rameno schodišťové ŽB 1200/3800/160 1,038m2</t>
  </si>
  <si>
    <t>-818372216</t>
  </si>
  <si>
    <t>90</t>
  </si>
  <si>
    <t>593721903</t>
  </si>
  <si>
    <t>R6 rameno schodišťové ŽB 1200/2100/160 0,559m2</t>
  </si>
  <si>
    <t>1026375124</t>
  </si>
  <si>
    <t>91</t>
  </si>
  <si>
    <t>389381001</t>
  </si>
  <si>
    <t>Dobetonování prefabrikovaných konstrukcí</t>
  </si>
  <si>
    <t>1377731641</t>
  </si>
  <si>
    <t>0,2*0,05*5,55*(45+27+8)*2</t>
  </si>
  <si>
    <t>92</t>
  </si>
  <si>
    <t>389941022</t>
  </si>
  <si>
    <t>Montáž kovových doplňkových konstrukcí do 10 kg pro montáž prefabrikovaných dílců</t>
  </si>
  <si>
    <t>kg</t>
  </si>
  <si>
    <t>-858898313</t>
  </si>
  <si>
    <t>"statika 2np"</t>
  </si>
  <si>
    <t>4*2*6</t>
  </si>
  <si>
    <t>93</t>
  </si>
  <si>
    <t>13011036x</t>
  </si>
  <si>
    <t>Ocelová kotva 2np P10-170/160</t>
  </si>
  <si>
    <t>584568579</t>
  </si>
  <si>
    <t>8*6,5*0,001</t>
  </si>
  <si>
    <t>94</t>
  </si>
  <si>
    <t>4990101</t>
  </si>
  <si>
    <t>Provizorní zastropení výtahové šachty D+M</t>
  </si>
  <si>
    <t>-30117701</t>
  </si>
  <si>
    <t>3,57</t>
  </si>
  <si>
    <t>95</t>
  </si>
  <si>
    <t>953511211.SCWxx</t>
  </si>
  <si>
    <t>-1761279394</t>
  </si>
  <si>
    <t>"1np schodiště"</t>
  </si>
  <si>
    <t>Komunikace pozemní</t>
  </si>
  <si>
    <t>96</t>
  </si>
  <si>
    <t>564751111</t>
  </si>
  <si>
    <t>Podklad z kameniva hrubého drceného vel. 32-63 mm tl 150 mm</t>
  </si>
  <si>
    <t>442034932</t>
  </si>
  <si>
    <t>97</t>
  </si>
  <si>
    <t>564801112</t>
  </si>
  <si>
    <t>Podklad ze štěrkodrtě ŠD tl 40 mm</t>
  </si>
  <si>
    <t>2083651605</t>
  </si>
  <si>
    <t>98</t>
  </si>
  <si>
    <t>564851111</t>
  </si>
  <si>
    <t>Podklad ze štěrkodrtě ŠD tl 150 mm</t>
  </si>
  <si>
    <t>-555180625</t>
  </si>
  <si>
    <t>99</t>
  </si>
  <si>
    <t>596211110</t>
  </si>
  <si>
    <t>Kladení zámkové dlažby komunikací pro pěší tl 60 mm skupiny A pl do 50 m2</t>
  </si>
  <si>
    <t>1827079486</t>
  </si>
  <si>
    <t>"krytý vstup"</t>
  </si>
  <si>
    <t>100</t>
  </si>
  <si>
    <t>59245015</t>
  </si>
  <si>
    <t>dlažba zámková tl. 60mm přírodní</t>
  </si>
  <si>
    <t>-1806560468</t>
  </si>
  <si>
    <t>26,62*1,05 'Přepočtené koeficientem množství</t>
  </si>
  <si>
    <t>Úpravy povrchů, podlahy a osazování výplní</t>
  </si>
  <si>
    <t>101</t>
  </si>
  <si>
    <t>611321145</t>
  </si>
  <si>
    <t>Vápenocementová omítka štuková dvouvrstvá vnitřních schodišťových konstrukcí nanášená ručně</t>
  </si>
  <si>
    <t>-1847577078</t>
  </si>
  <si>
    <t>(1,4+0,3)*(5,6+1,2+2,0+3,8+1,8)*1,2</t>
  </si>
  <si>
    <t>1,3*1,8*4</t>
  </si>
  <si>
    <t>102</t>
  </si>
  <si>
    <t>612321111</t>
  </si>
  <si>
    <t>Vápenocementová omítka hrubá jednovrstvá zatřená vnitřních stěn nanášená ručně</t>
  </si>
  <si>
    <t>-811912047</t>
  </si>
  <si>
    <t>"pod keramické obklady"</t>
  </si>
  <si>
    <t>248,125</t>
  </si>
  <si>
    <t>103</t>
  </si>
  <si>
    <t>612321141</t>
  </si>
  <si>
    <t>Vápenocementová omítka štuková dvouvrstvá vnitřních stěn nanášená ručně</t>
  </si>
  <si>
    <t>1347127082</t>
  </si>
  <si>
    <t>"zdivo 300"</t>
  </si>
  <si>
    <t>3,2*(4,7*4+5,6*15+0,625*2)</t>
  </si>
  <si>
    <t>-2,0*2,25+0,3*(2,0+2,25)*2</t>
  </si>
  <si>
    <t>-4,35*0,75+0,3*(4,35+0,75)*2</t>
  </si>
  <si>
    <t>-3,0*2,75+0,3*(3,0+2,75)*2</t>
  </si>
  <si>
    <t>-1,45*0,75*2+0,3*(1,45+0,75)*2*2</t>
  </si>
  <si>
    <t>-0,9*2,5+0,3*(0,9+2,5)*2</t>
  </si>
  <si>
    <t>-1,37*2,1+0,3*(1,37+2,1)*2</t>
  </si>
  <si>
    <t>-1,0*2,5*10+0,3*(1,0+2,5)*2*10</t>
  </si>
  <si>
    <t>3,2*(4,7*4+5,6*2+3,2*2)</t>
  </si>
  <si>
    <t>-1,0*2,25*10+0,3*(1,0+2,25)*2*10</t>
  </si>
  <si>
    <t>"400"</t>
  </si>
  <si>
    <t>-1,0*2,1+0,3*(1,0+2,1)*2</t>
  </si>
  <si>
    <t>-3,5*3,0+0,3*(3,5+3,0)*2</t>
  </si>
  <si>
    <t>-2,0*1,25+0,3*(2,0+1,25)</t>
  </si>
  <si>
    <t>"příčky"</t>
  </si>
  <si>
    <t>20,162*2</t>
  </si>
  <si>
    <t>655,66*2+(8,64+15,364)*2</t>
  </si>
  <si>
    <t>"žb stěny"</t>
  </si>
  <si>
    <t>3,3*(5,6+5,0*2+5,7*2)*2</t>
  </si>
  <si>
    <t>"sloupy"</t>
  </si>
  <si>
    <t>3,3*0,4*4*7*2</t>
  </si>
  <si>
    <t>"vnitřní obklady"</t>
  </si>
  <si>
    <t>-248,125</t>
  </si>
  <si>
    <t>(8,64+15,364)*2</t>
  </si>
  <si>
    <t>104</t>
  </si>
  <si>
    <t>621221121</t>
  </si>
  <si>
    <t>Montáž kontaktního zateplení vnějších podhledů z minerální vlny s kolmou orientací tl do 120 mm</t>
  </si>
  <si>
    <t>323735428</t>
  </si>
  <si>
    <t>"vstup"</t>
  </si>
  <si>
    <t>25,65</t>
  </si>
  <si>
    <t>105</t>
  </si>
  <si>
    <t>63151513</t>
  </si>
  <si>
    <t>deska tepelně izolační minerální kontaktních fasád kolmé vlákno λ=0,040-0,042 tl 100mm</t>
  </si>
  <si>
    <t>1313048552</t>
  </si>
  <si>
    <t>25,65*1,05 'Přepočtené koeficientem množství</t>
  </si>
  <si>
    <t>106</t>
  </si>
  <si>
    <t>621521021</t>
  </si>
  <si>
    <t>Tenkovrstvá omítka včetně penetrace vnějších podhledů bílá</t>
  </si>
  <si>
    <t>-1687265483</t>
  </si>
  <si>
    <t>107</t>
  </si>
  <si>
    <t>622211021</t>
  </si>
  <si>
    <t>Montáž kontaktního zateplení vnějších stěn z polystyrénových desek tl do 120 mm</t>
  </si>
  <si>
    <t>329106712</t>
  </si>
  <si>
    <t>"sokl"</t>
  </si>
  <si>
    <t>1,25*(33,55*2+18,7)</t>
  </si>
  <si>
    <t>108</t>
  </si>
  <si>
    <t>28376383</t>
  </si>
  <si>
    <t>deska z polystyrénu XPS, tl 120mm</t>
  </si>
  <si>
    <t>1853025601</t>
  </si>
  <si>
    <t>107,25*1,02 'Přepočtené koeficientem množství</t>
  </si>
  <si>
    <t>109</t>
  </si>
  <si>
    <t>622211021x</t>
  </si>
  <si>
    <t>1092412361</t>
  </si>
  <si>
    <t>"střecha atiky"</t>
  </si>
  <si>
    <t>0,9*(18,7+14,5)</t>
  </si>
  <si>
    <t>0,25*(10+6,0)</t>
  </si>
  <si>
    <t>2,1*18,7*2</t>
  </si>
  <si>
    <t>1,2*9,5*2</t>
  </si>
  <si>
    <t>110</t>
  </si>
  <si>
    <t>28375938</t>
  </si>
  <si>
    <t>deska EPS 70 fasádní λ=0,039 tl 100mm</t>
  </si>
  <si>
    <t>-1939341244</t>
  </si>
  <si>
    <t>135,22*1,05 'Přepočtené koeficientem množství</t>
  </si>
  <si>
    <t>111</t>
  </si>
  <si>
    <t>622211031</t>
  </si>
  <si>
    <t>Montáž kontaktního zateplení vnějších stěn z polystyrénových desek tl do 160 mm (vč. všech součástí a příslušenství... lišty)</t>
  </si>
  <si>
    <t>-85144574</t>
  </si>
  <si>
    <t>"jih"</t>
  </si>
  <si>
    <t>(1,2+5,9+5,1+0,35+1,55)*3,0</t>
  </si>
  <si>
    <t>(5,0)*(8,06-2,9)</t>
  </si>
  <si>
    <t>"východ"</t>
  </si>
  <si>
    <t>12,5*(8,06-0,25)</t>
  </si>
  <si>
    <t>"sever"</t>
  </si>
  <si>
    <t>15,35*7,42</t>
  </si>
  <si>
    <t>0,9*2,6*4</t>
  </si>
  <si>
    <t>112</t>
  </si>
  <si>
    <t>28375935</t>
  </si>
  <si>
    <t>deska EPS 70 fasádní λ=0,039 tl 150mm</t>
  </si>
  <si>
    <t>1958482665</t>
  </si>
  <si>
    <t>288,982*1,02 'Přepočtené koeficientem množství</t>
  </si>
  <si>
    <t>113</t>
  </si>
  <si>
    <t>622511111</t>
  </si>
  <si>
    <t>Tenkovrstvá mozaiková střednězrnná omítka včetně penetrace vnějších stěn</t>
  </si>
  <si>
    <t>911965835</t>
  </si>
  <si>
    <t>0,45*(33,55*2+18,7)</t>
  </si>
  <si>
    <t>114</t>
  </si>
  <si>
    <t>622521021</t>
  </si>
  <si>
    <t>Tenkovrstvá omítka včetně penetrace vnějších stěn bílá</t>
  </si>
  <si>
    <t>1783543785</t>
  </si>
  <si>
    <t>115</t>
  </si>
  <si>
    <t>6319901R</t>
  </si>
  <si>
    <t>1300865342</t>
  </si>
  <si>
    <t>18*18</t>
  </si>
  <si>
    <t>116</t>
  </si>
  <si>
    <t>632441114</t>
  </si>
  <si>
    <t>Potěr anhydritový samonivelační tl do 50 mm ze suchých směsí</t>
  </si>
  <si>
    <t>843704225</t>
  </si>
  <si>
    <t>73,34+11,83+5,24+6,33+4,08+2,82+2,57+2,4+3,57</t>
  </si>
  <si>
    <t>9,6+71,18+28,05+10,92</t>
  </si>
  <si>
    <t>p3+p4+p5</t>
  </si>
  <si>
    <t>117</t>
  </si>
  <si>
    <t>632441119</t>
  </si>
  <si>
    <t>Příplatek k anhydritovému samonivelačnímu potěru ze suchých směsí ZKD 10 mm tloušťky přes 50 mm</t>
  </si>
  <si>
    <t>586771935</t>
  </si>
  <si>
    <t>118</t>
  </si>
  <si>
    <t>632453411</t>
  </si>
  <si>
    <t>Potěr průmyslový samonivelační ze suchých směsí podkladní tl 5 mm</t>
  </si>
  <si>
    <t>2076607357</t>
  </si>
  <si>
    <t>"střecha"</t>
  </si>
  <si>
    <t>630</t>
  </si>
  <si>
    <t>119</t>
  </si>
  <si>
    <t>642942111</t>
  </si>
  <si>
    <t>Osazování zárubní nebo rámů dveřních kovových do 2,5 m2 na MC</t>
  </si>
  <si>
    <t>534996065</t>
  </si>
  <si>
    <t>14+8+3+4+1+2+3</t>
  </si>
  <si>
    <t>1+1</t>
  </si>
  <si>
    <t>120</t>
  </si>
  <si>
    <t>55331128</t>
  </si>
  <si>
    <t>zárubeň ocelová pro běžné zdění 700/1970/125  levá,pravá vč. nátěru</t>
  </si>
  <si>
    <t>1228162061</t>
  </si>
  <si>
    <t>121</t>
  </si>
  <si>
    <t>55331130</t>
  </si>
  <si>
    <t>zárubeň ocelová pro běžné zdění 800/1970/125 levá,pravá vč. nátěru</t>
  </si>
  <si>
    <t>1937868422</t>
  </si>
  <si>
    <t>3+8</t>
  </si>
  <si>
    <t>122</t>
  </si>
  <si>
    <t>553311302</t>
  </si>
  <si>
    <t>zárubeň ocelová pro běžné zdění 900/1970/125 levá,pravá vč. nátěru</t>
  </si>
  <si>
    <t>1094333916</t>
  </si>
  <si>
    <t>4+1</t>
  </si>
  <si>
    <t>123</t>
  </si>
  <si>
    <t>553311303</t>
  </si>
  <si>
    <t>zárubeň ocelová  protipožární EW30DP1 800/1970/100 levá,pravá vč. nátěru</t>
  </si>
  <si>
    <t>-232608346</t>
  </si>
  <si>
    <t>124</t>
  </si>
  <si>
    <t>553311304</t>
  </si>
  <si>
    <t>zárubeň ocelová pro běžné zdění 1250/1970/125 levá,pravá vč. nátěru</t>
  </si>
  <si>
    <t>-1581549708</t>
  </si>
  <si>
    <t>2+3</t>
  </si>
  <si>
    <t>Ostatní konstrukce a práce, bourání</t>
  </si>
  <si>
    <t>125</t>
  </si>
  <si>
    <t>941111122</t>
  </si>
  <si>
    <t>Montáž lešení řadového trubkového lehkého s podlahami zatížení do 200 kg/m2 š do 1,2 m v do 25 m</t>
  </si>
  <si>
    <t>CS ÚRS 2016 01</t>
  </si>
  <si>
    <t>-1019474642</t>
  </si>
  <si>
    <t>7,16*(18,7+33,55*2)</t>
  </si>
  <si>
    <t>126</t>
  </si>
  <si>
    <t>941111222</t>
  </si>
  <si>
    <t>Příplatek k lešení řadovému trubkovému lehkému s podlahami š 1,2 m v 25 m za první a ZKD den použití</t>
  </si>
  <si>
    <t>-1275819980</t>
  </si>
  <si>
    <t>614,328</t>
  </si>
  <si>
    <t>614,328*60 'Přepočtené koeficientem množství</t>
  </si>
  <si>
    <t>127</t>
  </si>
  <si>
    <t>941111822</t>
  </si>
  <si>
    <t>Demontáž lešení řadového trubkového lehkého s podlahami zatížení do 200 kg/m2 š do 1,2 m v do 25 m</t>
  </si>
  <si>
    <t>497957041</t>
  </si>
  <si>
    <t>128</t>
  </si>
  <si>
    <t>949101111</t>
  </si>
  <si>
    <t>Lešení pomocné pro objekty pozemních staveb s lešeňovou podlahou v do 1,9 m zatížení do 150 kg/m2</t>
  </si>
  <si>
    <t>11513853</t>
  </si>
  <si>
    <t>575,46</t>
  </si>
  <si>
    <t>555,7</t>
  </si>
  <si>
    <t>129</t>
  </si>
  <si>
    <t>952901111</t>
  </si>
  <si>
    <t>Vyčištění budov bytové a občanské výstavby při výšce podlaží do 4 m</t>
  </si>
  <si>
    <t>1898138552</t>
  </si>
  <si>
    <t>73,34+11,83+9,6+28,05</t>
  </si>
  <si>
    <t>5,24+6,33+4,08+2,82+2,57+2,4+3,57+71,18+10,92</t>
  </si>
  <si>
    <t>30,84+22,86+7,18+7,94+27,58+7,76+26,55</t>
  </si>
  <si>
    <t>63,66+21,47+15,25+84,29+30,37+30,82</t>
  </si>
  <si>
    <t>33,7+48,97+12,55+2,13+7,59+2,89+6,45+7,96+8,7+2,52+1,44</t>
  </si>
  <si>
    <t>1,67+32,0</t>
  </si>
  <si>
    <t>130</t>
  </si>
  <si>
    <t>953961115x</t>
  </si>
  <si>
    <t>Kotvy chemickým tmelem M 16 hl 200 mm do betonu, ŽB nebo kamene s vyvrtáním otvoru</t>
  </si>
  <si>
    <t>-1931885770</t>
  </si>
  <si>
    <t>4*2</t>
  </si>
  <si>
    <t>131</t>
  </si>
  <si>
    <t>98900003</t>
  </si>
  <si>
    <t>Práškový hasící přístroj PHP s hasící schopností 34A, 183B, 6 kg, vč. závěsu, D+M</t>
  </si>
  <si>
    <t>1971530757</t>
  </si>
  <si>
    <t>998</t>
  </si>
  <si>
    <t>Přesun hmot</t>
  </si>
  <si>
    <t>132</t>
  </si>
  <si>
    <t>998011002</t>
  </si>
  <si>
    <t>Přesun hmot pro budovy zděné v do 12 m</t>
  </si>
  <si>
    <t>803424200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</si>
  <si>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</si>
  <si>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</si>
  <si>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</si>
  <si>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</si>
  <si>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</si>
  <si>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</si>
  <si>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vodorovné za studena nátěrem penetračním</t>
  </si>
  <si>
    <t>667003857</t>
  </si>
  <si>
    <t>33,4*18,4</t>
  </si>
  <si>
    <t>134</t>
  </si>
  <si>
    <t>11163150</t>
  </si>
  <si>
    <t>lak penetrační asfaltový</t>
  </si>
  <si>
    <t>-503396967</t>
  </si>
  <si>
    <t>614,56*0,0003 'Přepočtené koeficientem množství</t>
  </si>
  <si>
    <t>135</t>
  </si>
  <si>
    <t>711112001</t>
  </si>
  <si>
    <t>Provedení izolace proti zemní vlhkosti svislé za studena nátěrem penetračním</t>
  </si>
  <si>
    <t>735621781</t>
  </si>
  <si>
    <t>1,0*(2,4+2,0)*2</t>
  </si>
  <si>
    <t>136</t>
  </si>
  <si>
    <t>11163150x</t>
  </si>
  <si>
    <t>575343482</t>
  </si>
  <si>
    <t>8,8*0,00035 'Přepočtené koeficientem množství</t>
  </si>
  <si>
    <t>137</t>
  </si>
  <si>
    <t>711131101</t>
  </si>
  <si>
    <t>Provedení izolace proti zemní vlhkosti pásy na sucho vodorovné AIP nebo tkaninou</t>
  </si>
  <si>
    <t>1133869194</t>
  </si>
  <si>
    <t>(6,0*3+0,4)*18,4</t>
  </si>
  <si>
    <t>p3+p5</t>
  </si>
  <si>
    <t>138</t>
  </si>
  <si>
    <t>69311081</t>
  </si>
  <si>
    <t>geotextilie netkaná separační, ochranná, 300g/m2</t>
  </si>
  <si>
    <t>44993600</t>
  </si>
  <si>
    <t>1252,4*1,15 'Přepočtené koeficientem množství</t>
  </si>
  <si>
    <t>139</t>
  </si>
  <si>
    <t>711141559</t>
  </si>
  <si>
    <t>Provedení izolace proti zemní vlhkosti pásy přitavením vodorovné NAIP</t>
  </si>
  <si>
    <t>-142750325</t>
  </si>
  <si>
    <t>(5*3+0,4)*18,4</t>
  </si>
  <si>
    <t>140</t>
  </si>
  <si>
    <t>BTX.0021712.URS</t>
  </si>
  <si>
    <t>1725060232</t>
  </si>
  <si>
    <t>338,56*1,15 'Přepočtené koeficientem množství</t>
  </si>
  <si>
    <t>141</t>
  </si>
  <si>
    <t>GBR.11215A</t>
  </si>
  <si>
    <t>-2146309308</t>
  </si>
  <si>
    <t>"vodorovně"</t>
  </si>
  <si>
    <t>(5,0*3+0,4)*18,4*2</t>
  </si>
  <si>
    <t>"svisle"</t>
  </si>
  <si>
    <t>1,0*(2,4+2,0)*2*2</t>
  </si>
  <si>
    <t>584,32*1,15 'Přepočtené koeficientem množství</t>
  </si>
  <si>
    <t>142</t>
  </si>
  <si>
    <t>711142559</t>
  </si>
  <si>
    <t>Provedení izolace proti zemní vlhkosti pásy přitavením svislé NAIP</t>
  </si>
  <si>
    <t>1746077938</t>
  </si>
  <si>
    <t>143</t>
  </si>
  <si>
    <t>71199001R</t>
  </si>
  <si>
    <t>X1 těsnění prac. spár ŽB XYPEX Concetrate 1kg/m2 vč. očištění</t>
  </si>
  <si>
    <t>1652636928</t>
  </si>
  <si>
    <t>0,4*0,4*4*7*1,1</t>
  </si>
  <si>
    <t>0,3*(5,7*2+4,7)*1,1</t>
  </si>
  <si>
    <t>144</t>
  </si>
  <si>
    <t>71199002R</t>
  </si>
  <si>
    <t>X2 těsnění prac. spár ŽB XYPEX Concetrate 1kg/m2 vč. očištění svisle</t>
  </si>
  <si>
    <t>-2095266685</t>
  </si>
  <si>
    <t>0,4*0,4*4*4*7*1,1</t>
  </si>
  <si>
    <t>0,4*2*(5,7*2+4,7)*1,1</t>
  </si>
  <si>
    <t>145</t>
  </si>
  <si>
    <t>998711202</t>
  </si>
  <si>
    <t>Přesun hmot procentní pro izolace proti vodě, vlhkosti a plynům v objektech v do 12 m</t>
  </si>
  <si>
    <t>%</t>
  </si>
  <si>
    <t>-661300857</t>
  </si>
  <si>
    <t>712</t>
  </si>
  <si>
    <t>Povlakové krytiny</t>
  </si>
  <si>
    <t>146</t>
  </si>
  <si>
    <t>712311101</t>
  </si>
  <si>
    <t>Provedení povlakové krytiny střech do 10° za studena lakem penetračním nebo asfaltovým</t>
  </si>
  <si>
    <t>621186651</t>
  </si>
  <si>
    <t>"dle 1.1.15"</t>
  </si>
  <si>
    <t>33,7*(17,7+1,0)</t>
  </si>
  <si>
    <t>147</t>
  </si>
  <si>
    <t>GBR.10422A</t>
  </si>
  <si>
    <t>DEKPRIMER (bal/12l)</t>
  </si>
  <si>
    <t>1378321873</t>
  </si>
  <si>
    <t>630,19*0,0003 'Přepočtené koeficientem množství</t>
  </si>
  <si>
    <t>148</t>
  </si>
  <si>
    <t>712331101</t>
  </si>
  <si>
    <t>Provedení povlakové krytiny střech do 10° podkladní vrstvy pásy na sucho AIP nebo NAIP</t>
  </si>
  <si>
    <t>19039328</t>
  </si>
  <si>
    <t>149</t>
  </si>
  <si>
    <t>69311081x</t>
  </si>
  <si>
    <t>geotextilie netkaná separační, ochranná, filtrační, drenážní PES 300g/m2</t>
  </si>
  <si>
    <t>856613468</t>
  </si>
  <si>
    <t>630,19*1,15 'Přepočtené koeficientem množství</t>
  </si>
  <si>
    <t>150</t>
  </si>
  <si>
    <t>712341559</t>
  </si>
  <si>
    <t>Provedení povlakové krytiny střech do 10° pásy NAIP přitavením v plné ploše</t>
  </si>
  <si>
    <t>2022455567</t>
  </si>
  <si>
    <t>"střecha vč. detailů"</t>
  </si>
  <si>
    <t>630*1,2</t>
  </si>
  <si>
    <t>151</t>
  </si>
  <si>
    <t>KVK.20</t>
  </si>
  <si>
    <t>-1257654323</t>
  </si>
  <si>
    <t>756*1,15 'Přepočtené koeficientem množství</t>
  </si>
  <si>
    <t>152</t>
  </si>
  <si>
    <t>712363402</t>
  </si>
  <si>
    <t xml:space="preserve">Provedení povlak krytiny mechanicky kotvenou </t>
  </si>
  <si>
    <t>-1260119769</t>
  </si>
  <si>
    <t>"dle D1,1-5"</t>
  </si>
  <si>
    <t>280</t>
  </si>
  <si>
    <t>350</t>
  </si>
  <si>
    <t>"detaily"</t>
  </si>
  <si>
    <t>630*0,15</t>
  </si>
  <si>
    <t>153</t>
  </si>
  <si>
    <t>28322012</t>
  </si>
  <si>
    <t>1607843872</t>
  </si>
  <si>
    <t>724,5*1,15 'Přepočtené koeficientem množství</t>
  </si>
  <si>
    <t>154</t>
  </si>
  <si>
    <t>998712102</t>
  </si>
  <si>
    <t>Přesun hmot tonážní tonážní pro krytiny povlakové v objektech v do 12 m</t>
  </si>
  <si>
    <t>-13915485</t>
  </si>
  <si>
    <t>713</t>
  </si>
  <si>
    <t>Izolace tepelné</t>
  </si>
  <si>
    <t>159</t>
  </si>
  <si>
    <t>713111131</t>
  </si>
  <si>
    <t xml:space="preserve">Montáž izolace tepelné spodem stropů žebrových </t>
  </si>
  <si>
    <t>-156403960</t>
  </si>
  <si>
    <t>4,6*3,6</t>
  </si>
  <si>
    <t>"římsa"</t>
  </si>
  <si>
    <t>33,7*0,7</t>
  </si>
  <si>
    <t>160</t>
  </si>
  <si>
    <t>ISV.5901644638381</t>
  </si>
  <si>
    <t>1047059641</t>
  </si>
  <si>
    <t>16,56*1,05 'Přepočtené koeficientem množství</t>
  </si>
  <si>
    <t>298</t>
  </si>
  <si>
    <t>ISV.5901644638381x</t>
  </si>
  <si>
    <t>-120675923</t>
  </si>
  <si>
    <t>161</t>
  </si>
  <si>
    <t>713121111</t>
  </si>
  <si>
    <t>Montáž izolace tepelné podlah volně kladenými rohožemi, pásy, dílci, deskami 1 vrstva</t>
  </si>
  <si>
    <t>-779453096</t>
  </si>
  <si>
    <t>162</t>
  </si>
  <si>
    <t>28376366</t>
  </si>
  <si>
    <t>deska XPS hladký povrch λ=0,034 tl 50mm</t>
  </si>
  <si>
    <t>70795511</t>
  </si>
  <si>
    <t>324*1,02 'Přepočtené koeficientem množství</t>
  </si>
  <si>
    <t>163</t>
  </si>
  <si>
    <t>713121121</t>
  </si>
  <si>
    <t>Montáž izolace tepelné podlah volně kladenými rohožemi, pásy, dílci, deskami 2 vrstvy</t>
  </si>
  <si>
    <t>-171960270</t>
  </si>
  <si>
    <t>(5,0*3)*18,0</t>
  </si>
  <si>
    <t>-25,62</t>
  </si>
  <si>
    <t>164</t>
  </si>
  <si>
    <t>28372308</t>
  </si>
  <si>
    <t>deska EPS 100 pro trvalé zatížení v tlaku (max. 2000 kg/m2) tl 80mm</t>
  </si>
  <si>
    <t>-1078423526</t>
  </si>
  <si>
    <t>244,38*2,04 'Přepočtené koeficientem množství</t>
  </si>
  <si>
    <t>165</t>
  </si>
  <si>
    <t>713121121x</t>
  </si>
  <si>
    <t>-1627455716</t>
  </si>
  <si>
    <t>166</t>
  </si>
  <si>
    <t>ISV.8591057210303</t>
  </si>
  <si>
    <t>711384209</t>
  </si>
  <si>
    <t>p3+p4</t>
  </si>
  <si>
    <t>376,57*2,04 'Přepočtené koeficientem množství</t>
  </si>
  <si>
    <t>167</t>
  </si>
  <si>
    <t>ISV.8591057210204</t>
  </si>
  <si>
    <t>27104672</t>
  </si>
  <si>
    <t>168,57*2,04 'Přepočtené koeficientem množství</t>
  </si>
  <si>
    <t>168</t>
  </si>
  <si>
    <t>713131141</t>
  </si>
  <si>
    <t>Montáž izolace tepelné stěn a základů lepením celoplošně rohoží, pásů, dílců, desek</t>
  </si>
  <si>
    <t>667187217</t>
  </si>
  <si>
    <t>"atika z vrchu"</t>
  </si>
  <si>
    <t>0,55*(18,7*3+15,4)</t>
  </si>
  <si>
    <t>169</t>
  </si>
  <si>
    <t>28376365</t>
  </si>
  <si>
    <t>deska XPS λ=0,034 tl 40mm</t>
  </si>
  <si>
    <t>-1682597250</t>
  </si>
  <si>
    <t>39,325*1,05 'Přepočtené koeficientem množství</t>
  </si>
  <si>
    <t>170</t>
  </si>
  <si>
    <t>713141131</t>
  </si>
  <si>
    <t>Montáž izolace tepelné střech plochých lepené za studena plně 1 vrstva rohoží, pásů, dílců, desek</t>
  </si>
  <si>
    <t>488102373</t>
  </si>
  <si>
    <t>171</t>
  </si>
  <si>
    <t>28372321</t>
  </si>
  <si>
    <t>deska EPS 100 pro trvalé zatížení v tlaku (max. 2000 kg/m2) tl 200mm</t>
  </si>
  <si>
    <t>-1352069010</t>
  </si>
  <si>
    <t>630*1,02 'Přepočtené koeficientem množství</t>
  </si>
  <si>
    <t>172</t>
  </si>
  <si>
    <t>713141131x</t>
  </si>
  <si>
    <t>-1218686722</t>
  </si>
  <si>
    <t>"S2"</t>
  </si>
  <si>
    <t>33,7*8,6</t>
  </si>
  <si>
    <t>173</t>
  </si>
  <si>
    <t>28372320</t>
  </si>
  <si>
    <t>deska EPS 100 pro trvalé zatížení v tlaku (max. 2000 kg/m2) tl 180mm</t>
  </si>
  <si>
    <t>1476254328</t>
  </si>
  <si>
    <t>8,6*33,7*1,03</t>
  </si>
  <si>
    <t>174</t>
  </si>
  <si>
    <t>713141131x1</t>
  </si>
  <si>
    <t>-1405079712</t>
  </si>
  <si>
    <t>175</t>
  </si>
  <si>
    <t>28372320x</t>
  </si>
  <si>
    <t>deska EPS 100 pro trvalé zatížení v tlaku (max. 2000 kg/m2) spádové klíny 40-220 mm</t>
  </si>
  <si>
    <t>188328518</t>
  </si>
  <si>
    <t>178</t>
  </si>
  <si>
    <t>998713202</t>
  </si>
  <si>
    <t>Přesun hmot procentní pro izolace tepelné v objektech v do 12 m</t>
  </si>
  <si>
    <t>-187439952</t>
  </si>
  <si>
    <t>721</t>
  </si>
  <si>
    <t>Zdravotechnika - vnitřní kanalizace</t>
  </si>
  <si>
    <t>179</t>
  </si>
  <si>
    <t>72101</t>
  </si>
  <si>
    <t>Zdravotechnika - samostatná část</t>
  </si>
  <si>
    <t>1808913982</t>
  </si>
  <si>
    <t>731</t>
  </si>
  <si>
    <t>Ústřední vytápění</t>
  </si>
  <si>
    <t>180</t>
  </si>
  <si>
    <t>73101</t>
  </si>
  <si>
    <t>ÚT (samostatná část) vč.přesunu hmot</t>
  </si>
  <si>
    <t>-1467284569</t>
  </si>
  <si>
    <t>762</t>
  </si>
  <si>
    <t>Konstrukce tesařské</t>
  </si>
  <si>
    <t>181</t>
  </si>
  <si>
    <t>762083122</t>
  </si>
  <si>
    <t>Impregnace řeziva proti dřevokaznému hmyzu, houbám a plísním máčením třída ohrožení 3 a 4</t>
  </si>
  <si>
    <t>319563062</t>
  </si>
  <si>
    <t>24,000*0,1*0,12*1,1*2</t>
  </si>
  <si>
    <t>23,590*0,025*1,1</t>
  </si>
  <si>
    <t>182</t>
  </si>
  <si>
    <t>762085103</t>
  </si>
  <si>
    <t>Montáž kotevních želez, příložek, patek nebo táhel D+M</t>
  </si>
  <si>
    <t>-767715754</t>
  </si>
  <si>
    <t>14*2</t>
  </si>
  <si>
    <t>"S4"</t>
  </si>
  <si>
    <t>19*2</t>
  </si>
  <si>
    <t>183</t>
  </si>
  <si>
    <t>762332141</t>
  </si>
  <si>
    <t>Montáž vázaných kcí krovů pravidelných z hraněného řeziva plochy do 120 cm2 s ocelovými spojkami</t>
  </si>
  <si>
    <t>51435922</t>
  </si>
  <si>
    <t>"střecha S1"</t>
  </si>
  <si>
    <t>2,0*14</t>
  </si>
  <si>
    <t>184</t>
  </si>
  <si>
    <t>60512125</t>
  </si>
  <si>
    <t xml:space="preserve">hranol stavební řezivo průřezu do 120cm2 </t>
  </si>
  <si>
    <t>-543220517</t>
  </si>
  <si>
    <t>296</t>
  </si>
  <si>
    <t>762341210</t>
  </si>
  <si>
    <t>Montáž bednění střech rovných a šikmých sklonu do 60° z hrubých prken na sraz</t>
  </si>
  <si>
    <t>1056502003</t>
  </si>
  <si>
    <t>297</t>
  </si>
  <si>
    <t>60515111</t>
  </si>
  <si>
    <t>řezivo jehličnat prkno 20-30mm</t>
  </si>
  <si>
    <t>2893643</t>
  </si>
  <si>
    <t>190</t>
  </si>
  <si>
    <t>762395000</t>
  </si>
  <si>
    <t>Spojovací prostředky krovů, bednění, laťování, nadstřešních konstrukcí</t>
  </si>
  <si>
    <t>-653924947</t>
  </si>
  <si>
    <t>0,634</t>
  </si>
  <si>
    <t>191</t>
  </si>
  <si>
    <t>998762202</t>
  </si>
  <si>
    <t>Přesun hmot procentní pro kce tesařské v objektech v do 12 m</t>
  </si>
  <si>
    <t>1989286900</t>
  </si>
  <si>
    <t>763</t>
  </si>
  <si>
    <t>Konstrukce suché výstavby</t>
  </si>
  <si>
    <t>295</t>
  </si>
  <si>
    <t>763111311</t>
  </si>
  <si>
    <t>SDK příčka tl 75 mm profil CW+UW 50 desky 1xA 12,5 TI 50 mm EI 30 Rw 41 dB</t>
  </si>
  <si>
    <t>2036902459</t>
  </si>
  <si>
    <t>3,33*5,84</t>
  </si>
  <si>
    <t>192</t>
  </si>
  <si>
    <t>763121411</t>
  </si>
  <si>
    <t>SDK stěna předsazená tl 62,5 mm profil CW+UW 50 deska 1xA 12,5 bez TI EI 15</t>
  </si>
  <si>
    <t>800893620</t>
  </si>
  <si>
    <t>3,03*(2,775+5,0+24,975-0,4*6+5,8+7,9+9,775-0,4*2)</t>
  </si>
  <si>
    <t>193</t>
  </si>
  <si>
    <t>763135101</t>
  </si>
  <si>
    <t>Montáž SDK kazetového podhledu z kazet 600x600 mm na zavěšenou viditelnou nosnou konstrukci</t>
  </si>
  <si>
    <t>1542926194</t>
  </si>
  <si>
    <t>73,34+11,83+5,24+6,33+4,08+2,82+2,57+2,4+3,57+9,6</t>
  </si>
  <si>
    <t>71,18+28,05+10,92</t>
  </si>
  <si>
    <t>-33,7</t>
  </si>
  <si>
    <t>194</t>
  </si>
  <si>
    <t>59030570</t>
  </si>
  <si>
    <t>zavěšený minerální podhled</t>
  </si>
  <si>
    <t>-646479111</t>
  </si>
  <si>
    <t>743,37*1,05 'Přepočtené koeficientem množství</t>
  </si>
  <si>
    <t>195</t>
  </si>
  <si>
    <t>998763401</t>
  </si>
  <si>
    <t>Přesun hmot procentní pro sádrokartonové konstrukce v objektech v do 6 m</t>
  </si>
  <si>
    <t>1262524816</t>
  </si>
  <si>
    <t>764</t>
  </si>
  <si>
    <t>Konstrukce klempířské vč. všech detailů a pomocných konstrukcí</t>
  </si>
  <si>
    <t>199</t>
  </si>
  <si>
    <t>764011613</t>
  </si>
  <si>
    <t>Podkladní plech z Pz s upraveným povrchem rš 250 mm</t>
  </si>
  <si>
    <t>-73907054</t>
  </si>
  <si>
    <t>"3K"</t>
  </si>
  <si>
    <t>33,5</t>
  </si>
  <si>
    <t>200</t>
  </si>
  <si>
    <t>764212634</t>
  </si>
  <si>
    <t>Oplechování štítu závětrnou lištou z Pz s povrchovou úpravou rš 330 mm</t>
  </si>
  <si>
    <t>1855422894</t>
  </si>
  <si>
    <t>"7K"</t>
  </si>
  <si>
    <t>201</t>
  </si>
  <si>
    <t>764212637</t>
  </si>
  <si>
    <t>Oplechování štítu závětrnou lištou z Pz s povrchovou úpravou rš 670 mm</t>
  </si>
  <si>
    <t>-772498820</t>
  </si>
  <si>
    <t>"2K"</t>
  </si>
  <si>
    <t>202</t>
  </si>
  <si>
    <t>764212663</t>
  </si>
  <si>
    <t xml:space="preserve">Oplechování rovné okapové hrany z Pz s povrchovou úpravou rš 250 mm </t>
  </si>
  <si>
    <t>-1502203586</t>
  </si>
  <si>
    <t>203</t>
  </si>
  <si>
    <t>764214606</t>
  </si>
  <si>
    <t>Oplechování horních ploch a atik bez rohů z Pz s povrch úpravou mechanicky kotvené rš 500 mm</t>
  </si>
  <si>
    <t>1771228844</t>
  </si>
  <si>
    <t>204</t>
  </si>
  <si>
    <t>764214607</t>
  </si>
  <si>
    <t>Oplechování horních ploch a atik bez rohů z Pz s povrch úpravou mechanicky kotvené rš 670 mm</t>
  </si>
  <si>
    <t>1812771308</t>
  </si>
  <si>
    <t>"1K"</t>
  </si>
  <si>
    <t>205</t>
  </si>
  <si>
    <t>764216602</t>
  </si>
  <si>
    <t>Oplechování rovných parapetů mechanicky kotvené z Pz s povrchovou úpravou rš 200 mm</t>
  </si>
  <si>
    <t>275324343</t>
  </si>
  <si>
    <t>"dle oken"</t>
  </si>
  <si>
    <t>1,45*2</t>
  </si>
  <si>
    <t>2,0*2</t>
  </si>
  <si>
    <t>1,0*10</t>
  </si>
  <si>
    <t>1,0*30</t>
  </si>
  <si>
    <t>4,35*4</t>
  </si>
  <si>
    <t>64,3*0,1</t>
  </si>
  <si>
    <t>206</t>
  </si>
  <si>
    <t>764312614</t>
  </si>
  <si>
    <t>Lemování rovných zdí střech z Pz s povrchovou úpravou rš 330 mm</t>
  </si>
  <si>
    <t>-617164232</t>
  </si>
  <si>
    <t>"5K"</t>
  </si>
  <si>
    <t>"8K"</t>
  </si>
  <si>
    <t>70,5</t>
  </si>
  <si>
    <t>207</t>
  </si>
  <si>
    <t>764511603</t>
  </si>
  <si>
    <t>Žlab podokapní půlkruhový z Pz s povrchovou úpravou rš 400 mm</t>
  </si>
  <si>
    <t>-1628952341</t>
  </si>
  <si>
    <t>"4K"</t>
  </si>
  <si>
    <t>208</t>
  </si>
  <si>
    <t>764511642</t>
  </si>
  <si>
    <t xml:space="preserve">Kotlík oválný (trychtýřový) pro podokapní žlaby z Pz s povrchovou úpravou 330/100 mm </t>
  </si>
  <si>
    <t>80214397</t>
  </si>
  <si>
    <t>"9K"</t>
  </si>
  <si>
    <t>209</t>
  </si>
  <si>
    <t>764511642x</t>
  </si>
  <si>
    <t>Lapače nečistot do kotlíku</t>
  </si>
  <si>
    <t>583753278</t>
  </si>
  <si>
    <t>210</t>
  </si>
  <si>
    <t>764518622</t>
  </si>
  <si>
    <t>Svody kruhové včetně objímek, kolen, odskoků z Pz s povrchovou úpravou průměru 100 mm</t>
  </si>
  <si>
    <t>-1472193917</t>
  </si>
  <si>
    <t>8,5*4</t>
  </si>
  <si>
    <t>211</t>
  </si>
  <si>
    <t>998764202</t>
  </si>
  <si>
    <t>Přesun hmot procentní pro konstrukce klempířské v objektech v do 12 m</t>
  </si>
  <si>
    <t>1014941368</t>
  </si>
  <si>
    <t>766</t>
  </si>
  <si>
    <t>Konstrukce truhlářské</t>
  </si>
  <si>
    <t>212</t>
  </si>
  <si>
    <t>76600001</t>
  </si>
  <si>
    <t>Vnitřní komůrkový PVC parapet š. 250 mm, D+M</t>
  </si>
  <si>
    <t>-558338639</t>
  </si>
  <si>
    <t>46,9*0,1</t>
  </si>
  <si>
    <t>213</t>
  </si>
  <si>
    <t>76600002</t>
  </si>
  <si>
    <t>Vnitřní komůrkový PVC parapet š. 100 mm, D+M</t>
  </si>
  <si>
    <t>-1474138743</t>
  </si>
  <si>
    <t>4,0*0,1</t>
  </si>
  <si>
    <t>214</t>
  </si>
  <si>
    <t>766422341</t>
  </si>
  <si>
    <t xml:space="preserve">Montáž obložení podhledů jednoduchých panely </t>
  </si>
  <si>
    <t>161024822</t>
  </si>
  <si>
    <t>(0,65+0,19)*33,7+0,55*0,19*2</t>
  </si>
  <si>
    <t>215</t>
  </si>
  <si>
    <t>60621143</t>
  </si>
  <si>
    <t>CEMBONIT 12 mm</t>
  </si>
  <si>
    <t>-2087488447</t>
  </si>
  <si>
    <t>28,517*1,1 'Přepočtené koeficientem množství</t>
  </si>
  <si>
    <t>216</t>
  </si>
  <si>
    <t>766427112</t>
  </si>
  <si>
    <t>Montáž obložení podhledů podkladového roštu D+M</t>
  </si>
  <si>
    <t>814334234</t>
  </si>
  <si>
    <t>33,7*2</t>
  </si>
  <si>
    <t>217</t>
  </si>
  <si>
    <t>998766202</t>
  </si>
  <si>
    <t>Přesun hmot procentní pro konstrukce truhlářské v objektech v do 12 m</t>
  </si>
  <si>
    <t>808269393</t>
  </si>
  <si>
    <t>7661</t>
  </si>
  <si>
    <t>Výplně otvorů a ostatní výrobky (nedílnou součástí je tabulka z PD)</t>
  </si>
  <si>
    <t>218</t>
  </si>
  <si>
    <t>76610001</t>
  </si>
  <si>
    <t>1211914330</t>
  </si>
  <si>
    <t>219</t>
  </si>
  <si>
    <t>76610002</t>
  </si>
  <si>
    <t>-1163945512</t>
  </si>
  <si>
    <t>220</t>
  </si>
  <si>
    <t>76610003</t>
  </si>
  <si>
    <t>-682606704</t>
  </si>
  <si>
    <t>221</t>
  </si>
  <si>
    <t>76610004</t>
  </si>
  <si>
    <t>-554206</t>
  </si>
  <si>
    <t>222</t>
  </si>
  <si>
    <t>76610005</t>
  </si>
  <si>
    <t>-968707141</t>
  </si>
  <si>
    <t>223</t>
  </si>
  <si>
    <t>76610006</t>
  </si>
  <si>
    <t>-1796784188</t>
  </si>
  <si>
    <t>224</t>
  </si>
  <si>
    <t>76610007</t>
  </si>
  <si>
    <t>7 AL okno 2000/1250 FIX protipožární EI 45 DP1, Uw=1,0W/m2K, izolační dvojsklo, dále dle popisu, D+M</t>
  </si>
  <si>
    <t>-1733183736</t>
  </si>
  <si>
    <t>225</t>
  </si>
  <si>
    <t>76610008</t>
  </si>
  <si>
    <t>8 Celoprosklenná samonosná vnitřní dělící příčka 4550/3300 mm s 2kř. automatickými posuvnými dveřmi na fotobuňku, dále dle popisu, D+M</t>
  </si>
  <si>
    <t>-1084091747</t>
  </si>
  <si>
    <t>226</t>
  </si>
  <si>
    <t>76610009</t>
  </si>
  <si>
    <t>9 Celoprosklenná AL portál 5000/3300 mm s 2kř. automatickými posuvnými dveřmi na fotobuňku, dále dle popisu, D+M</t>
  </si>
  <si>
    <t>-2015255411</t>
  </si>
  <si>
    <t>227</t>
  </si>
  <si>
    <t>76610009a</t>
  </si>
  <si>
    <t>30 Vnitřní samonosná celoprosklenná dělící příčka 1900/3300 mm FIX, dále dle popisu, D+M</t>
  </si>
  <si>
    <t>-15409572</t>
  </si>
  <si>
    <t>230</t>
  </si>
  <si>
    <t>76610009d</t>
  </si>
  <si>
    <t>33 Vnitřní samonosná celoprosklenná dělící příčka 2000/2100 mm s 1kř otevíracími dveřmi 800/2000, dále dle popisu, D+M</t>
  </si>
  <si>
    <t>1684100039</t>
  </si>
  <si>
    <t>231</t>
  </si>
  <si>
    <t>76610009e</t>
  </si>
  <si>
    <t>34 Vnitřní samonosná celoprosklenná dělící příčka 4600/3030 mm s 2kř otevíracími dveřmi 1500 hl.křídlo 800 mm, dále dle popisu, D+M</t>
  </si>
  <si>
    <t>-794446174</t>
  </si>
  <si>
    <t>232</t>
  </si>
  <si>
    <t>76610009f</t>
  </si>
  <si>
    <t>35 Vstupní plast.dveře 900/2500 otevíravé 1kř 800/2000 zateplené se sklopným proskleným nadsvětlíkem 900/500 mm, barva modrá, bezpečnostní zámek, dále dle popisu, D+M</t>
  </si>
  <si>
    <t>-1915143500</t>
  </si>
  <si>
    <t>233</t>
  </si>
  <si>
    <t>76610009g</t>
  </si>
  <si>
    <t>36 Vnější AL celoprosklenná samonosná stěna 7800/3300 se zakaleným izolačním trojsklem lepené bezpeč. sklo svislé sloupky a vodorovný poutec , dále dle popisu, D+M</t>
  </si>
  <si>
    <t>902110097</t>
  </si>
  <si>
    <t>234</t>
  </si>
  <si>
    <t>76610011</t>
  </si>
  <si>
    <t>11 Vnitřní typové dveře 700/1970 plné foliované typ standard kompletizované dále dle popisu, D+M</t>
  </si>
  <si>
    <t>634226013</t>
  </si>
  <si>
    <t>235</t>
  </si>
  <si>
    <t>76610012</t>
  </si>
  <si>
    <t>12 Vnitřní typové dveře 800/1970 plné kompletizované dále dle popisu, D+M</t>
  </si>
  <si>
    <t>189896306</t>
  </si>
  <si>
    <t>236</t>
  </si>
  <si>
    <t>76610013</t>
  </si>
  <si>
    <t>13 Vnitřní typové dveře 800/1970 2/3 sklo foliované typ standard kompletizované dále dle popisu, D+M</t>
  </si>
  <si>
    <t>826009771</t>
  </si>
  <si>
    <t>237</t>
  </si>
  <si>
    <t>76610014</t>
  </si>
  <si>
    <t>14 Vnitřní typové dveře 900/1970 2/3 sklo foliované typ standard kompletizované dále dle popisu, D+M</t>
  </si>
  <si>
    <t>57708201</t>
  </si>
  <si>
    <t>238</t>
  </si>
  <si>
    <t>76610015</t>
  </si>
  <si>
    <t>15 Vnitřní kovové dveře 800/1970 (rám 1015/2040) plné protipožární EW30DP1 C kompletizované dále dle popisu, D+M</t>
  </si>
  <si>
    <t>1611383748</t>
  </si>
  <si>
    <t>239</t>
  </si>
  <si>
    <t>76610016</t>
  </si>
  <si>
    <t>16 Vnitřní typové 2kř dveře 1250/1970 prosklené bezpeč. sklem kompletizované dále dle popisu, D+M</t>
  </si>
  <si>
    <t>851782819</t>
  </si>
  <si>
    <t>240</t>
  </si>
  <si>
    <t>76610017</t>
  </si>
  <si>
    <t>17 Vnitřní typové 2kř dveře 1250/1970 plné kompletizované dále dle popisu, D+M</t>
  </si>
  <si>
    <t>1196768371</t>
  </si>
  <si>
    <t>241</t>
  </si>
  <si>
    <t>76610018</t>
  </si>
  <si>
    <t>18 Vnitřní plastové 1kř dveře š.800 mm celoprosklené 2300/2100 kompletizované dále dle popisu, D+M</t>
  </si>
  <si>
    <t>1891843479</t>
  </si>
  <si>
    <t>242</t>
  </si>
  <si>
    <t>76610019</t>
  </si>
  <si>
    <t>19 Vnitřní typové posuvné dveře 900/1970 (Sapeli) 1 kř.foliované sklo vč. rámu kompletizované dále dle popisu, D+M</t>
  </si>
  <si>
    <t>-649124017</t>
  </si>
  <si>
    <t>243</t>
  </si>
  <si>
    <t>76610020</t>
  </si>
  <si>
    <t>Vnitřní plechová hydrantová skřín 650/650/250 s tvarově stálou hadicí D25 dl.30 m proudnice D25 dále dle popisu, D+M</t>
  </si>
  <si>
    <t>1682788729</t>
  </si>
  <si>
    <t>244</t>
  </si>
  <si>
    <t>76610020x</t>
  </si>
  <si>
    <t>20 Plastová revizní dvířka 600/600 otvíravá vč. rámu dále dle popisu, D+M</t>
  </si>
  <si>
    <t>1209041932</t>
  </si>
  <si>
    <t>245</t>
  </si>
  <si>
    <t>76610021</t>
  </si>
  <si>
    <t>21 Kovová posuvná protipožární vrata 3500/3000  EW 30/DP1 C stříbrná protipožární čidla z obou stran, nouzové otevření dále dle popisu, D+M</t>
  </si>
  <si>
    <t>1244272732</t>
  </si>
  <si>
    <t>246</t>
  </si>
  <si>
    <t>76610022</t>
  </si>
  <si>
    <t>22 Sekční zateplená vrata 3500/2750 elektropohon barva modrá RAL 5010 dále dle popisu, D+M</t>
  </si>
  <si>
    <t>-1268949490</t>
  </si>
  <si>
    <t>247</t>
  </si>
  <si>
    <t>76610023</t>
  </si>
  <si>
    <t>23-26 Sanitární oddělovací příčka v=1950 mm s dveřmi 700 mm světle šedá dále dle popisu, D+M</t>
  </si>
  <si>
    <t>290953577</t>
  </si>
  <si>
    <t>1,95*(1,825*3+4,35+1,55*3+0,9*2)</t>
  </si>
  <si>
    <t>248</t>
  </si>
  <si>
    <t>76610036</t>
  </si>
  <si>
    <t>39 Vnitřní madlo z leštěného nerezu tr.40/2 kotvení ke stěně  dále dle popisu, D+M</t>
  </si>
  <si>
    <t>1445238589</t>
  </si>
  <si>
    <t>249</t>
  </si>
  <si>
    <t>76610037</t>
  </si>
  <si>
    <t>40 Vnitřní zábradlí na schodišti z leštěného nerezu v=900 mm sloupky tr.40/3  dále dle popisu, D+M</t>
  </si>
  <si>
    <t>-587536791</t>
  </si>
  <si>
    <t>27*10,5</t>
  </si>
  <si>
    <t>250</t>
  </si>
  <si>
    <t>76610038</t>
  </si>
  <si>
    <t>41 Hliníkový střešní světlík 2600/2600 se zasklením mléčným sklem polykarbonátem 2 kř. s elektropohonem  dále dle popisu, D+M</t>
  </si>
  <si>
    <t>1762357099</t>
  </si>
  <si>
    <t>251</t>
  </si>
  <si>
    <t>76615004</t>
  </si>
  <si>
    <t>Vnější ocelový žebřík s plošinou a výstupními madly, délka 1,7 m, dále dle popisu, D+M</t>
  </si>
  <si>
    <t>1112348656</t>
  </si>
  <si>
    <t>252</t>
  </si>
  <si>
    <t>76616004</t>
  </si>
  <si>
    <t>Samonosná kovová posuvná brána š. 6,5 m, v. 2,0 m, automatické ovládání s elektropohonem, dále dle popisu, D+M</t>
  </si>
  <si>
    <t>-1927539008</t>
  </si>
  <si>
    <t>253</t>
  </si>
  <si>
    <t>76616005</t>
  </si>
  <si>
    <t>Jednokřílová kovová otevíravá branka š. 1,0 m, v. 2,0 m, vč. kování a zámku, dále dle popisu, D+M</t>
  </si>
  <si>
    <t>352788136</t>
  </si>
  <si>
    <t>254</t>
  </si>
  <si>
    <t>76616006</t>
  </si>
  <si>
    <t>Reklamní logo ELMONTIA z plastických písmen s neonovým osvětlením na OK konstrukci, dále dle popisu, D+M</t>
  </si>
  <si>
    <t>1008459233</t>
  </si>
  <si>
    <t>767</t>
  </si>
  <si>
    <t>Konstrukce zámečnické</t>
  </si>
  <si>
    <t>"východ bez odpočtu otvorů"</t>
  </si>
  <si>
    <t>"modrá RAL 5010"</t>
  </si>
  <si>
    <t>6,35*(8,31-2,9)</t>
  </si>
  <si>
    <t>"šedá RAL 9006"</t>
  </si>
  <si>
    <t>18,2*(7,78+0,55)</t>
  </si>
  <si>
    <t>"modrá"</t>
  </si>
  <si>
    <t>10,35*(8,31-2,9)</t>
  </si>
  <si>
    <t>"šedá"</t>
  </si>
  <si>
    <t>(6,35+0,3+6,0-1,2)*(8,06+0,55)</t>
  </si>
  <si>
    <t>(6,0+1,2)*(8,06-2,75)</t>
  </si>
  <si>
    <t>256</t>
  </si>
  <si>
    <t>767421221</t>
  </si>
  <si>
    <t>Montáž fasádních panelů š-150mm  v-10m na konstrukci vč. všech detailů</t>
  </si>
  <si>
    <t>1986954710</t>
  </si>
  <si>
    <t>257</t>
  </si>
  <si>
    <t>631515930x</t>
  </si>
  <si>
    <t>horizontální stěnový panel tl. 150 mm, U=0,15 W/m2K, EW15DP3, RAL 9002, vč. všech detailů</t>
  </si>
  <si>
    <t>-1194638345</t>
  </si>
  <si>
    <t>258</t>
  </si>
  <si>
    <t>767995117</t>
  </si>
  <si>
    <t>Montáž atypických zámečnických konstrukcí hmotnosti do 500 kg</t>
  </si>
  <si>
    <t>1448037876</t>
  </si>
  <si>
    <t>"paždíky dle výpisu"</t>
  </si>
  <si>
    <t>6701,2</t>
  </si>
  <si>
    <t>259</t>
  </si>
  <si>
    <t>130100190x</t>
  </si>
  <si>
    <t>ocelová konstrukce natíraná paždíky</t>
  </si>
  <si>
    <t>116235004</t>
  </si>
  <si>
    <t>6701,2*0,00108 'Přepočtené koeficientem množství</t>
  </si>
  <si>
    <t>260</t>
  </si>
  <si>
    <t>998767202</t>
  </si>
  <si>
    <t>Přesun hmot procentní pro zámečnické konstrukce v objektech v do 12 m</t>
  </si>
  <si>
    <t>-358668667</t>
  </si>
  <si>
    <t>771</t>
  </si>
  <si>
    <t>Podlahy z dlaždic</t>
  </si>
  <si>
    <t>261</t>
  </si>
  <si>
    <t>771111011</t>
  </si>
  <si>
    <t>Vysátí podkladu před pokládkou dlažby</t>
  </si>
  <si>
    <t>-535134396</t>
  </si>
  <si>
    <t>262</t>
  </si>
  <si>
    <t>771121011</t>
  </si>
  <si>
    <t>Nátěr penetrační na podlahu</t>
  </si>
  <si>
    <t>1130828806</t>
  </si>
  <si>
    <t>263</t>
  </si>
  <si>
    <t>771151011</t>
  </si>
  <si>
    <t>Samonivelační stěrka podlah pevnosti 20 MPa tl 3 mm</t>
  </si>
  <si>
    <t>455973772</t>
  </si>
  <si>
    <t>264</t>
  </si>
  <si>
    <t>771274123</t>
  </si>
  <si>
    <t>Montáž obkladů stupnic z dlaždic protiskluzných keramických flexibilní lepidlo š do 300 mm</t>
  </si>
  <si>
    <t>-492320873</t>
  </si>
  <si>
    <t>1,4*21</t>
  </si>
  <si>
    <t>1,2*21</t>
  </si>
  <si>
    <t>265</t>
  </si>
  <si>
    <t>771274242</t>
  </si>
  <si>
    <t>Montáž obkladů podstupnic z dlaždic protiskluzných keramických flexibilní lepidlo v do 200 mm</t>
  </si>
  <si>
    <t>1897053334</t>
  </si>
  <si>
    <t>266</t>
  </si>
  <si>
    <t>597610260</t>
  </si>
  <si>
    <t>keramický obklad schodiště</t>
  </si>
  <si>
    <t>284013036</t>
  </si>
  <si>
    <t>1,4*21*0,45</t>
  </si>
  <si>
    <t>1,2*21*0,45</t>
  </si>
  <si>
    <t>24,57*1,1 'Přepočtené koeficientem množství</t>
  </si>
  <si>
    <t>267</t>
  </si>
  <si>
    <t>771471133</t>
  </si>
  <si>
    <t>Montáž soklíků z dlaždic keramických schodišťových stupňovitých do malty v do 120 mm</t>
  </si>
  <si>
    <t>145057925</t>
  </si>
  <si>
    <t>0,45*42</t>
  </si>
  <si>
    <t>268</t>
  </si>
  <si>
    <t>597613120</t>
  </si>
  <si>
    <t>keramický sokl na schodišti v.100 mm</t>
  </si>
  <si>
    <t>-872756088</t>
  </si>
  <si>
    <t>18,9*0,1</t>
  </si>
  <si>
    <t>1,89*1,1 'Přepočtené koeficientem množství</t>
  </si>
  <si>
    <t>269</t>
  </si>
  <si>
    <t>771574114</t>
  </si>
  <si>
    <t>Montáž podlah keramických hladkých lepených flexibilním včetně soklíků</t>
  </si>
  <si>
    <t>2103199866</t>
  </si>
  <si>
    <t>(p2+p5)*1,1</t>
  </si>
  <si>
    <t>270</t>
  </si>
  <si>
    <t>63232118x</t>
  </si>
  <si>
    <t>keramická dlažba včetně soklíků</t>
  </si>
  <si>
    <t>2138229504</t>
  </si>
  <si>
    <t>(p2+p5)*1,1*1,1</t>
  </si>
  <si>
    <t>271</t>
  </si>
  <si>
    <t>771591112</t>
  </si>
  <si>
    <t>Izolace pod dlažbu AQUAFIN</t>
  </si>
  <si>
    <t>1443049329</t>
  </si>
  <si>
    <t>(5,24+6,33+4,08+2,82+2,57+2,4)*1,2</t>
  </si>
  <si>
    <t>(12,55+2,13+7,59+2,89+6,45+7,96+2,52+1,44+1,67)*1,2</t>
  </si>
  <si>
    <t>272</t>
  </si>
  <si>
    <t>998771202</t>
  </si>
  <si>
    <t>Přesun hmot procentní pro podlahy z dlaždic v objektech v do 12 m</t>
  </si>
  <si>
    <t>-467769052</t>
  </si>
  <si>
    <t>776</t>
  </si>
  <si>
    <t>Podlahy povlakové</t>
  </si>
  <si>
    <t>273</t>
  </si>
  <si>
    <t>776111311</t>
  </si>
  <si>
    <t>Vysátí podkladu povlakových podlah</t>
  </si>
  <si>
    <t>2003265468</t>
  </si>
  <si>
    <t>p1+p3+p4</t>
  </si>
  <si>
    <t>274</t>
  </si>
  <si>
    <t>776121111</t>
  </si>
  <si>
    <t>Vodou ředitelná penetrace savého podkladu povlakových podlah ředěná v poměru 1:3</t>
  </si>
  <si>
    <t>-933519946</t>
  </si>
  <si>
    <t>275</t>
  </si>
  <si>
    <t>776141111</t>
  </si>
  <si>
    <t>Vyrovnání podkladu povlakových podlah stěrkou pevnosti 20 MPa tl 3 mm</t>
  </si>
  <si>
    <t>-2134990736</t>
  </si>
  <si>
    <t>276</t>
  </si>
  <si>
    <t>776211111</t>
  </si>
  <si>
    <t>Lepení textilních pásů vč. soklíků</t>
  </si>
  <si>
    <t>30278508</t>
  </si>
  <si>
    <t>(p1+p4)*1,1</t>
  </si>
  <si>
    <t>277</t>
  </si>
  <si>
    <t>69751050</t>
  </si>
  <si>
    <t>koberec včetně soklíků</t>
  </si>
  <si>
    <t>-659532065</t>
  </si>
  <si>
    <t>405,548*1,1 'Přepočtené koeficientem množství</t>
  </si>
  <si>
    <t>278</t>
  </si>
  <si>
    <t>776221111</t>
  </si>
  <si>
    <t>Lepení pásů z PVC včetně soklíků</t>
  </si>
  <si>
    <t>-918917373</t>
  </si>
  <si>
    <t>p3*1,1</t>
  </si>
  <si>
    <t>279</t>
  </si>
  <si>
    <t>28411000</t>
  </si>
  <si>
    <t>PVC včetně soklíků</t>
  </si>
  <si>
    <t>1325020010</t>
  </si>
  <si>
    <t>143,781*1,1 'Přepočtené koeficientem množství</t>
  </si>
  <si>
    <t>77699001</t>
  </si>
  <si>
    <t>1867398588</t>
  </si>
  <si>
    <t>10,92</t>
  </si>
  <si>
    <t>281</t>
  </si>
  <si>
    <t>998776202</t>
  </si>
  <si>
    <t>Přesun hmot procentní pro podlahy povlakové v objektech v do 12 m</t>
  </si>
  <si>
    <t>1919819897</t>
  </si>
  <si>
    <t>781</t>
  </si>
  <si>
    <t>Dokončovací práce - obklady</t>
  </si>
  <si>
    <t>282</t>
  </si>
  <si>
    <t>781121011</t>
  </si>
  <si>
    <t>Nátěr penetrační na stěnu</t>
  </si>
  <si>
    <t>-2017622553</t>
  </si>
  <si>
    <t>283</t>
  </si>
  <si>
    <t>781474114</t>
  </si>
  <si>
    <t>Montáž obkladů vnitřních keramických lepených flexibilním lepidlem vč. včech součástí a příslušenství</t>
  </si>
  <si>
    <t>-1796295336</t>
  </si>
  <si>
    <t>2,0*(2,875+1,85+2,875+2,1+2,15+1,9+1,375+2,1+1,35+1,9)*2</t>
  </si>
  <si>
    <t>2,0*(1,275+1,9)*2</t>
  </si>
  <si>
    <t>-0,7*2,0*7</t>
  </si>
  <si>
    <t>2,0*(4,35+3,5+1,05+2,025+2,45+2,25)*2</t>
  </si>
  <si>
    <t>2,5*(1,1+0,9+1,05+0,9)*2</t>
  </si>
  <si>
    <t>2,0*(1,5+2,0+1,8+3,55+2,2+2,5+0,3)*2</t>
  </si>
  <si>
    <t>2,5*(0,9*2+1,2+1,275)*2</t>
  </si>
  <si>
    <t>2,0*(1,6+1,575+0,9+1,6+1,8+0,9)*2</t>
  </si>
  <si>
    <t>-0,7*2,0*12</t>
  </si>
  <si>
    <t>-0,6*2,0*4</t>
  </si>
  <si>
    <t>-0,6*2,5*4</t>
  </si>
  <si>
    <t>284</t>
  </si>
  <si>
    <t>59761040</t>
  </si>
  <si>
    <t>obklad keramický vnitřní vč. všech součástí apříslušenství</t>
  </si>
  <si>
    <t>1767775012</t>
  </si>
  <si>
    <t>248,125*1,1 'Přepočtené koeficientem množství</t>
  </si>
  <si>
    <t>285</t>
  </si>
  <si>
    <t>998781202</t>
  </si>
  <si>
    <t>Přesun hmot procentní pro obklady keramické v objektech v do 12 m</t>
  </si>
  <si>
    <t>428589420</t>
  </si>
  <si>
    <t>783</t>
  </si>
  <si>
    <t>Dokončovací práce - nátěry</t>
  </si>
  <si>
    <t>286</t>
  </si>
  <si>
    <t>7839901</t>
  </si>
  <si>
    <t>Nátěry jsou součástí výrobků</t>
  </si>
  <si>
    <t>-885571604</t>
  </si>
  <si>
    <t>784</t>
  </si>
  <si>
    <t>Dokončovací práce - malby a tapety</t>
  </si>
  <si>
    <t>287</t>
  </si>
  <si>
    <t>784211101</t>
  </si>
  <si>
    <t>Dvojnásobné bílé malby ze směsí za mokra výborně otěruvzdorných v místnostech výšky do 3,80 m</t>
  </si>
  <si>
    <t>93690523</t>
  </si>
  <si>
    <t>"dle vnitřních omítek"</t>
  </si>
  <si>
    <t>1851,951</t>
  </si>
  <si>
    <t>38,736</t>
  </si>
  <si>
    <t>3,33*5,84*2</t>
  </si>
  <si>
    <t>1977,589*0,1</t>
  </si>
  <si>
    <t>786</t>
  </si>
  <si>
    <t>Dokončovací práce - čalounické úpravy</t>
  </si>
  <si>
    <t>288</t>
  </si>
  <si>
    <t>786617305</t>
  </si>
  <si>
    <t>37 Vnitřní látkové vertikální žaluzie 1000/2250, posuvné, manuál</t>
  </si>
  <si>
    <t>1421072401</t>
  </si>
  <si>
    <t>303</t>
  </si>
  <si>
    <t>7866173051</t>
  </si>
  <si>
    <t>38 Vnitřní látkové vertikální žaluzie 1000/2500, posuvné, manuál</t>
  </si>
  <si>
    <t>-879202033</t>
  </si>
  <si>
    <t>301</t>
  </si>
  <si>
    <t>786617305x</t>
  </si>
  <si>
    <t>31 Vnější protisluneční žaluzie 1000/2250 do zateplené plechové vnější schránky vč. elektropohonu</t>
  </si>
  <si>
    <t>-1192068134</t>
  </si>
  <si>
    <t>302</t>
  </si>
  <si>
    <t>786617305x1</t>
  </si>
  <si>
    <t>32 Vnější protisluneční žaluzie 2000/2250 do zateplené plechové vnější schránky vč. elektropohonu</t>
  </si>
  <si>
    <t>-573153484</t>
  </si>
  <si>
    <t>Práce a dodávky M</t>
  </si>
  <si>
    <t>21-M</t>
  </si>
  <si>
    <t>Elektromontáže</t>
  </si>
  <si>
    <t>289</t>
  </si>
  <si>
    <t>21001</t>
  </si>
  <si>
    <t>Elektroinstalace silnoproud - samostatná část</t>
  </si>
  <si>
    <t>-474218017</t>
  </si>
  <si>
    <t>290</t>
  </si>
  <si>
    <t>21002</t>
  </si>
  <si>
    <t>Elektroinstalace slaboproud- samostatná část</t>
  </si>
  <si>
    <t>400308673</t>
  </si>
  <si>
    <t>291</t>
  </si>
  <si>
    <t>21003</t>
  </si>
  <si>
    <t>Zemnění bleskosvod SO01+SO02 samostatná část</t>
  </si>
  <si>
    <t>819570846</t>
  </si>
  <si>
    <t>24-M</t>
  </si>
  <si>
    <t>Montáže vzduchotechnických zařízení</t>
  </si>
  <si>
    <t>292</t>
  </si>
  <si>
    <t>24001</t>
  </si>
  <si>
    <t>Vzduchotechnika - samostatná část</t>
  </si>
  <si>
    <t>-1248739039</t>
  </si>
  <si>
    <t>VRN</t>
  </si>
  <si>
    <t>Vedlejší rozpočtové náklady</t>
  </si>
  <si>
    <t>VRN3</t>
  </si>
  <si>
    <t>Zařízení staveniště</t>
  </si>
  <si>
    <t>293</t>
  </si>
  <si>
    <t>030001000</t>
  </si>
  <si>
    <t>Kč</t>
  </si>
  <si>
    <t>1024</t>
  </si>
  <si>
    <t>304655358</t>
  </si>
  <si>
    <t>VRN7</t>
  </si>
  <si>
    <t>Provozní vlivy</t>
  </si>
  <si>
    <t>294</t>
  </si>
  <si>
    <t>070001000</t>
  </si>
  <si>
    <t>Provozní vlivy - ostatní VRNy nespecifikovány</t>
  </si>
  <si>
    <t>-1860688932</t>
  </si>
  <si>
    <t>02 -  SO- 02 Hala</t>
  </si>
  <si>
    <t xml:space="preserve">    3 - Svislé konstrukce</t>
  </si>
  <si>
    <t xml:space="preserve">      38 - Prefa konstrukce vč. všech detailů a povrchové úpravy</t>
  </si>
  <si>
    <t xml:space="preserve">    23-M - Montáže rozvodů</t>
  </si>
  <si>
    <t xml:space="preserve">    33-M - Montáže dopr.zaříz.,sklad. zař. a váh</t>
  </si>
  <si>
    <t>1117340603</t>
  </si>
  <si>
    <t>3,14*(0,75)^2*1,45*(16+2)</t>
  </si>
  <si>
    <t>-3,14*(0,45)^2*1,45*(16+2)</t>
  </si>
  <si>
    <t>92991714</t>
  </si>
  <si>
    <t>29,503</t>
  </si>
  <si>
    <t>117,844</t>
  </si>
  <si>
    <t>-1290068130</t>
  </si>
  <si>
    <t>679538744</t>
  </si>
  <si>
    <t>"E"</t>
  </si>
  <si>
    <t>6,0*2*(0,3)^2*3,14</t>
  </si>
  <si>
    <t>(5,0)*2*18*(0,45)^2*3,14</t>
  </si>
  <si>
    <t>-1856268125</t>
  </si>
  <si>
    <t>537100661</t>
  </si>
  <si>
    <t>147,347</t>
  </si>
  <si>
    <t>147,347*1,6 'Přepočtené koeficientem množství</t>
  </si>
  <si>
    <t>790339230</t>
  </si>
  <si>
    <t>(0,75+6,0*7+6,5)*(19,0+0,5)</t>
  </si>
  <si>
    <t>-1102221166</t>
  </si>
  <si>
    <t>6,0*2</t>
  </si>
  <si>
    <t>-1718713947</t>
  </si>
  <si>
    <t>(1,45+5,0)*18</t>
  </si>
  <si>
    <t>-1343034426</t>
  </si>
  <si>
    <t>(5,0)*18</t>
  </si>
  <si>
    <t>-1526235745</t>
  </si>
  <si>
    <t>5,0*18*(0,45)^2*3,14</t>
  </si>
  <si>
    <t>-1734285934</t>
  </si>
  <si>
    <t>"dle statiky D 1.2.16"</t>
  </si>
  <si>
    <t>2,9973</t>
  </si>
  <si>
    <t>14</t>
  </si>
  <si>
    <t>Podsyp pod základové konstrukce se zhutněním štěrkopísku a písku</t>
  </si>
  <si>
    <t>-394686391</t>
  </si>
  <si>
    <t>(0,75+6,0*7+6,5)*(19,0+0,5)*0,2</t>
  </si>
  <si>
    <t>271922211</t>
  </si>
  <si>
    <t>Vyrovnávací násyp zhutnitelnou zeminou (60MPa) hutněno po vrstvách max. 200mm</t>
  </si>
  <si>
    <t>-928437712</t>
  </si>
  <si>
    <t>(0,75+6,0*7+6,5)*(19,0+0,5)*0,55</t>
  </si>
  <si>
    <t>532225736</t>
  </si>
  <si>
    <t>0,7*1,0*4*18</t>
  </si>
  <si>
    <t>-977631620</t>
  </si>
  <si>
    <t>-2021255601</t>
  </si>
  <si>
    <t>-1851384180</t>
  </si>
  <si>
    <t>"D1.2.17"</t>
  </si>
  <si>
    <t>1,9756</t>
  </si>
  <si>
    <t>Svislé konstrukce</t>
  </si>
  <si>
    <t>Zdivo nosné z cihel PROFI tl 300 mm, P10, lambda=0,175W/mK, na maltu</t>
  </si>
  <si>
    <t>-880903508</t>
  </si>
  <si>
    <t>16,9*6,75*2</t>
  </si>
  <si>
    <t>-3,5*3,5*2</t>
  </si>
  <si>
    <t>-1,0*2,1*2</t>
  </si>
  <si>
    <t>317168130</t>
  </si>
  <si>
    <t>Překlad keramický vysoký v 23,8 cm dl 100 cm</t>
  </si>
  <si>
    <t>736685869</t>
  </si>
  <si>
    <t>317168131</t>
  </si>
  <si>
    <t>Překlad keramický vysoký v 23,8 cm dl 125 cm</t>
  </si>
  <si>
    <t>696686288</t>
  </si>
  <si>
    <t>317321511</t>
  </si>
  <si>
    <t>Překlad ze ŽB tř. C 20/25</t>
  </si>
  <si>
    <t>1139558607</t>
  </si>
  <si>
    <t>"průvlak P1"</t>
  </si>
  <si>
    <t>4,0*0,3*0,5</t>
  </si>
  <si>
    <t>317351107</t>
  </si>
  <si>
    <t>Zřízení bednění překladů v do 4 m</t>
  </si>
  <si>
    <t>1340423998</t>
  </si>
  <si>
    <t>4,0*(0,3+0,5*2)</t>
  </si>
  <si>
    <t>317351108</t>
  </si>
  <si>
    <t>Odstranění bednění překladů v do 4 m</t>
  </si>
  <si>
    <t>953174344</t>
  </si>
  <si>
    <t>317361821</t>
  </si>
  <si>
    <t>Výztuž překladů a říms z betonářské oceli 10 505</t>
  </si>
  <si>
    <t>966133688</t>
  </si>
  <si>
    <t>"dle statika"</t>
  </si>
  <si>
    <t>0,6*0,22</t>
  </si>
  <si>
    <t>Prefa konstrukce vč. všech detailů a povrchové úpravy</t>
  </si>
  <si>
    <t>342123934x</t>
  </si>
  <si>
    <t>Prefa základové nosníky D+M</t>
  </si>
  <si>
    <t>700573277</t>
  </si>
  <si>
    <t>"ZN01 ZN04"</t>
  </si>
  <si>
    <t>0,25*1,6*6,0*12</t>
  </si>
  <si>
    <t>0,25*1,6*6,0*2</t>
  </si>
  <si>
    <t>"ZN02 ZN05"</t>
  </si>
  <si>
    <t>0,25*0,75*6,0*2</t>
  </si>
  <si>
    <t>0,25*0,75*6,0</t>
  </si>
  <si>
    <t>"ZN03"</t>
  </si>
  <si>
    <t>0,25*1,6*6,0</t>
  </si>
  <si>
    <t>"ZN06-07"</t>
  </si>
  <si>
    <t>0,35*0,5*(6,0*2+5,5)</t>
  </si>
  <si>
    <t>342123934x1</t>
  </si>
  <si>
    <t>Prefa sloupy, D+M</t>
  </si>
  <si>
    <t>-842577955</t>
  </si>
  <si>
    <t>0,5*0,6*9,0*(9*2+2)</t>
  </si>
  <si>
    <t>342123934x2</t>
  </si>
  <si>
    <t>Prefa ztužidla, D+M</t>
  </si>
  <si>
    <t>-223844827</t>
  </si>
  <si>
    <t>"Z01-02"</t>
  </si>
  <si>
    <t>0,15*0,7*6,0*8*2</t>
  </si>
  <si>
    <t>342123934x3</t>
  </si>
  <si>
    <t>Prefa vazníky, D+M</t>
  </si>
  <si>
    <t>1416436921</t>
  </si>
  <si>
    <t>0,18*1,25*17,5*9</t>
  </si>
  <si>
    <t>0,55*0,26*17,5*9</t>
  </si>
  <si>
    <t>342123934x4</t>
  </si>
  <si>
    <t>Prefa štítové průvlaky, D+M</t>
  </si>
  <si>
    <t>-593144545</t>
  </si>
  <si>
    <t>0,5*0,6*17,5</t>
  </si>
  <si>
    <t>417321515</t>
  </si>
  <si>
    <t>Ztužující pásy a věnce ze ŽB tř. C 25/30</t>
  </si>
  <si>
    <t>-1577931964</t>
  </si>
  <si>
    <t>0,15*0,2*(17,5)</t>
  </si>
  <si>
    <t>0,3*0,2*(17,5-4,0)</t>
  </si>
  <si>
    <t>-909246803</t>
  </si>
  <si>
    <t>0,15*2*(17,5)</t>
  </si>
  <si>
    <t>2*0,2*(17,5-4,0)</t>
  </si>
  <si>
    <t>-367611152</t>
  </si>
  <si>
    <t>417361821</t>
  </si>
  <si>
    <t>Výztuž ztužujících pásů a věnců betonářskou ocelí 10 505</t>
  </si>
  <si>
    <t>998947916</t>
  </si>
  <si>
    <t>1,538*0,18</t>
  </si>
  <si>
    <t>564551111</t>
  </si>
  <si>
    <t>Zásyp kamenivem fr. 8/32 tl 150 mm</t>
  </si>
  <si>
    <t>2091097412</t>
  </si>
  <si>
    <t>"Z2 okapový chodníček"</t>
  </si>
  <si>
    <t>596811220</t>
  </si>
  <si>
    <t>Kladení betonové dlažby komunikací pro pěší do lože z kameniva vel do 0,25 m2 plochy do 50 m2</t>
  </si>
  <si>
    <t>2111002718</t>
  </si>
  <si>
    <t>"okapový chodníček"</t>
  </si>
  <si>
    <t>59245601</t>
  </si>
  <si>
    <t>dlažba desková betonová 500x500x50mm přírodní</t>
  </si>
  <si>
    <t>950276524</t>
  </si>
  <si>
    <t>27*1,05 'Přepočtené koeficientem množství</t>
  </si>
  <si>
    <t>714916549</t>
  </si>
  <si>
    <t>17,5*6,75*3</t>
  </si>
  <si>
    <t>-1952868661</t>
  </si>
  <si>
    <t>1,25*(49,5*2+18,25)</t>
  </si>
  <si>
    <t>283764230</t>
  </si>
  <si>
    <t>deska z extrudovaného polystyrénu tl. 120 mm</t>
  </si>
  <si>
    <t>47006245</t>
  </si>
  <si>
    <t>146,563*1,02 'Přepočtené koeficientem množství</t>
  </si>
  <si>
    <t>-506843195</t>
  </si>
  <si>
    <t>0,15*(49,5*2+18,4)</t>
  </si>
  <si>
    <t>-2100508664</t>
  </si>
  <si>
    <t>541,99+325,19</t>
  </si>
  <si>
    <t>-906610895</t>
  </si>
  <si>
    <t>-1435657569</t>
  </si>
  <si>
    <t>949101112</t>
  </si>
  <si>
    <t>Lešení pomocné pro objekty pozemních staveb s lešeňovou podlahou v do 6,5 m zatížení do 150 kg/m2</t>
  </si>
  <si>
    <t>1352493262</t>
  </si>
  <si>
    <t>"z důvodu vnitřních omítek"</t>
  </si>
  <si>
    <t>17,5*6,5*3</t>
  </si>
  <si>
    <t>952901221</t>
  </si>
  <si>
    <t>Vyčištění budov průmyslových objektů při jakékoliv výšce podlaží</t>
  </si>
  <si>
    <t>-963646236</t>
  </si>
  <si>
    <t>325,19+541,99</t>
  </si>
  <si>
    <t>1959200831</t>
  </si>
  <si>
    <t>998021021</t>
  </si>
  <si>
    <t>Přesun hmot pro haly s nosnou kcí zděnou nebo monolitickou v do 20 m</t>
  </si>
  <si>
    <t>1117042078</t>
  </si>
  <si>
    <t>-17888403</t>
  </si>
  <si>
    <t>(0,75+6,0*7+6,5)*(19,0+0,5)*2</t>
  </si>
  <si>
    <t>-1954535016</t>
  </si>
  <si>
    <t>1920,75*1,15 'Přepočtené koeficientem množství</t>
  </si>
  <si>
    <t>711471053</t>
  </si>
  <si>
    <t>Provedení vodorovné izolace proti vodě volně položenou fólií</t>
  </si>
  <si>
    <t>-1553035302</t>
  </si>
  <si>
    <t>(6,0*7+6,5)*(19,0)</t>
  </si>
  <si>
    <t>FTR.31102236</t>
  </si>
  <si>
    <t>fólie hydroizolační  tl. 1,0 mm</t>
  </si>
  <si>
    <t>-81635010</t>
  </si>
  <si>
    <t>921,5*1,15 'Přepočtené koeficientem množství</t>
  </si>
  <si>
    <t>923314775</t>
  </si>
  <si>
    <t>0,4*0,45*20</t>
  </si>
  <si>
    <t>-1953440922</t>
  </si>
  <si>
    <t>0,4*0,45*4*20*1,1</t>
  </si>
  <si>
    <t>1708438982</t>
  </si>
  <si>
    <t>420107671</t>
  </si>
  <si>
    <t>920</t>
  </si>
  <si>
    <t>2100044807</t>
  </si>
  <si>
    <t>920*0,0003 'Přepočtené koeficientem množství</t>
  </si>
  <si>
    <t>988849761</t>
  </si>
  <si>
    <t>62856002</t>
  </si>
  <si>
    <t>260690244</t>
  </si>
  <si>
    <t>920*1,15 'Přepočtené koeficientem množství</t>
  </si>
  <si>
    <t>Provedení povlak krytiny mechanicky kotvenou, budova v do 18m</t>
  </si>
  <si>
    <t>957236668</t>
  </si>
  <si>
    <t>-1305189819</t>
  </si>
  <si>
    <t>998712202</t>
  </si>
  <si>
    <t>Přesun hmot procentní pro krytiny povlakové v objektech v do 12 m</t>
  </si>
  <si>
    <t>482745437</t>
  </si>
  <si>
    <t>Montáž izolace tepelné střech plochých plně 1 vrstva rohoží, pásů, dílců, desek</t>
  </si>
  <si>
    <t>767385738</t>
  </si>
  <si>
    <t>63152100</t>
  </si>
  <si>
    <t>425500874</t>
  </si>
  <si>
    <t>920*1,05 'Přepočtené koeficientem množství</t>
  </si>
  <si>
    <t>-1463219079</t>
  </si>
  <si>
    <t>63152100x</t>
  </si>
  <si>
    <t>-1040030516</t>
  </si>
  <si>
    <t>1575159147</t>
  </si>
  <si>
    <t>797145780</t>
  </si>
  <si>
    <t>-954185199</t>
  </si>
  <si>
    <t>-495968486</t>
  </si>
  <si>
    <t>-2106236348</t>
  </si>
  <si>
    <t>-1067951187</t>
  </si>
  <si>
    <t>764213616</t>
  </si>
  <si>
    <t>Střešní dilatace z Pz s povrchovou úpravou jednodílná rš 500 mm</t>
  </si>
  <si>
    <t>316559894</t>
  </si>
  <si>
    <t>764216603</t>
  </si>
  <si>
    <t>Oplechování rovných parapetů mechanicky kotvené z Pz s povrchovou úpravou rš 250 mm</t>
  </si>
  <si>
    <t>603806030</t>
  </si>
  <si>
    <t>5,3*9*1,1</t>
  </si>
  <si>
    <t>4,4*3*1,1</t>
  </si>
  <si>
    <t>-1190179928</t>
  </si>
  <si>
    <t>-362125437</t>
  </si>
  <si>
    <t>-1312240710</t>
  </si>
  <si>
    <t>1561764644</t>
  </si>
  <si>
    <t>8,5*12</t>
  </si>
  <si>
    <t>-1286860244</t>
  </si>
  <si>
    <t>-1005736903</t>
  </si>
  <si>
    <t>-103280964</t>
  </si>
  <si>
    <t>3 plastové vstupní dveře 900/2000+1500,  barva bílá, zámek s bezpečnostní vložkou + samozavírač, dále dle popisu, D+M (4xfix, 2xotv.skl)</t>
  </si>
  <si>
    <t>-1070362230</t>
  </si>
  <si>
    <t>4 plastové vstupní dveře 900/2000+2500,  barva bílá, zámek s bezpečnostní vložkou + samozavírač, dále dle popisu, D+M (4xfix, 2xotv.skl)</t>
  </si>
  <si>
    <t>-119943733</t>
  </si>
  <si>
    <t>5 Vnitřní typové dveře 8001970 plné foliované typ standard kompletizované dále dle popisu, D+M</t>
  </si>
  <si>
    <t>-1444233068</t>
  </si>
  <si>
    <t>6 Sekční zateplená vrata 3500/3500 elektropohon barva stříbrná RAL 9006 dále dle popisu, D+M</t>
  </si>
  <si>
    <t>-222387298</t>
  </si>
  <si>
    <t>7 Rolovací zateplená vrata 4500/4500 elektropohon barva stříbrná RAL 9006 dále dle popisu, D+M</t>
  </si>
  <si>
    <t>20177789</t>
  </si>
  <si>
    <t>Vnitřní plechová hydrantová skřín 700/700/250 s tvarově stálou hadicí D25 dl.30 m proudnice D25 dále dle popisu, D+M</t>
  </si>
  <si>
    <t>-950268217</t>
  </si>
  <si>
    <t>Uzavíratelná větrací žaluzie 800/450 mm se síťkou proti hmizu dále dle popisu, D+M</t>
  </si>
  <si>
    <t>188097534</t>
  </si>
  <si>
    <t>76610021x</t>
  </si>
  <si>
    <t>Protidešťová větrací žaluzie 600/600 mm ventilátoru dále dle popisu, D+M</t>
  </si>
  <si>
    <t>-2138547362</t>
  </si>
  <si>
    <t>Vnější ocelový žebřík s plošinou a výstupními madly, délka 8,5 m + ochranný koš 2,5 m, dále dle popisu, D+M</t>
  </si>
  <si>
    <t>1600490938</t>
  </si>
  <si>
    <t>767391111</t>
  </si>
  <si>
    <t xml:space="preserve">Montáž krytiny z tvarovaných plechů </t>
  </si>
  <si>
    <t>-1914679833</t>
  </si>
  <si>
    <t>15484150</t>
  </si>
  <si>
    <t>plech trapézový 160/250 tl 0,75mm</t>
  </si>
  <si>
    <t>423651435</t>
  </si>
  <si>
    <t>920*1,1 'Přepočtené koeficientem množství</t>
  </si>
  <si>
    <t>1036847015</t>
  </si>
  <si>
    <t>48,8*8,15*2</t>
  </si>
  <si>
    <t>18,8*8,5</t>
  </si>
  <si>
    <t>80924016</t>
  </si>
  <si>
    <t>767995111</t>
  </si>
  <si>
    <t>Montáž atypických zámečnických konstrukcí hmotnosti do 5 kg</t>
  </si>
  <si>
    <t>-1113134461</t>
  </si>
  <si>
    <t>"příprava pro FV TR 127/6,3+víčko"</t>
  </si>
  <si>
    <t>3,14*0,127*0,8*0,0063*7800*5*9</t>
  </si>
  <si>
    <t>130100300</t>
  </si>
  <si>
    <t>ocel TR 127x6,3+víko P12 žárově pozinkováno</t>
  </si>
  <si>
    <t>1512143884</t>
  </si>
  <si>
    <t>705,458*0,00108 'Přepočtené koeficientem množství</t>
  </si>
  <si>
    <t>Montáž ocelové konstrukce</t>
  </si>
  <si>
    <t>-1389149171</t>
  </si>
  <si>
    <t>"paždíky dle výpisu z 5.5.2020"</t>
  </si>
  <si>
    <t>7337,4</t>
  </si>
  <si>
    <t>746269652</t>
  </si>
  <si>
    <t>7337,4*0,00108 'Přepočtené koeficientem množství</t>
  </si>
  <si>
    <t>16178648</t>
  </si>
  <si>
    <t>784211105</t>
  </si>
  <si>
    <t>Dvojnásobné bílé malby ze směsí za mokra výborně otěruvzdorných v místnostech výšky přes 5,00 m</t>
  </si>
  <si>
    <t>-201770631</t>
  </si>
  <si>
    <t>"dle omítek"</t>
  </si>
  <si>
    <t>1354452968</t>
  </si>
  <si>
    <t>Elektroinstalace slaboproud - samostatná část</t>
  </si>
  <si>
    <t>-471704012</t>
  </si>
  <si>
    <t>23-M</t>
  </si>
  <si>
    <t>Montáže rozvodů</t>
  </si>
  <si>
    <t>230001</t>
  </si>
  <si>
    <t>Vnitřní rozvod stlačeného vzduchu tr. PE D 25 - 350 m, kulový uzavírací kohout D 25 - 20 ks, bajonetový připojovací uzávěr - 20 ks</t>
  </si>
  <si>
    <t>-1085464301</t>
  </si>
  <si>
    <t>531036273</t>
  </si>
  <si>
    <t>33-M</t>
  </si>
  <si>
    <t>Montáže dopr.zaříz.,sklad. zař. a váh</t>
  </si>
  <si>
    <t>330001</t>
  </si>
  <si>
    <t>Mostový jeřáb nosnost 10 t vč. jeřábové dráhy (HEB 320)</t>
  </si>
  <si>
    <t>-1839239745</t>
  </si>
  <si>
    <t>330002</t>
  </si>
  <si>
    <t>Mostový jeřáb nosnost 5 t vč. jeřábové dráhy</t>
  </si>
  <si>
    <t>-1849606220</t>
  </si>
  <si>
    <t>021 - Plynová zařízení</t>
  </si>
  <si>
    <t>Nepasice</t>
  </si>
  <si>
    <t>ELMONTIA a.s.</t>
  </si>
  <si>
    <t>Ateliér Schmied</t>
  </si>
  <si>
    <t xml:space="preserve">    723 - Zdravotechnika - vnitřní plynovod</t>
  </si>
  <si>
    <t>723</t>
  </si>
  <si>
    <t>Zdravotechnika - vnitřní plynovod</t>
  </si>
  <si>
    <t>7230001</t>
  </si>
  <si>
    <t>Plynová zařízení - samostatná část</t>
  </si>
  <si>
    <t>639137301</t>
  </si>
  <si>
    <t>022 - Zdravotně technické instalace</t>
  </si>
  <si>
    <t xml:space="preserve">    723 - Zdravotechnika </t>
  </si>
  <si>
    <t xml:space="preserve">Zdravotechnika </t>
  </si>
  <si>
    <t>Zdravotně technické instalace - samostatná část</t>
  </si>
  <si>
    <t>023 - Zařízení pro vytápění staveb</t>
  </si>
  <si>
    <t xml:space="preserve">    731 - Ústřední vytápění </t>
  </si>
  <si>
    <t xml:space="preserve">Ústřední vytápění </t>
  </si>
  <si>
    <t>7310001</t>
  </si>
  <si>
    <t>Zařízení pro vytápění staveb SO01 - samostatná část</t>
  </si>
  <si>
    <t>1591784404</t>
  </si>
  <si>
    <t>7310002</t>
  </si>
  <si>
    <t>Zařízení pro vytápění staveb SO02 - samostatná část</t>
  </si>
  <si>
    <t>-1047092162</t>
  </si>
  <si>
    <t>024 - Vzduchotechnika</t>
  </si>
  <si>
    <t>240001</t>
  </si>
  <si>
    <t>Vzduchotechnika a chlazení - samostatná část</t>
  </si>
  <si>
    <t>-1453376653</t>
  </si>
  <si>
    <t>031 - SO 03 Zpevněné plochy</t>
  </si>
  <si>
    <t>599001</t>
  </si>
  <si>
    <t>Zpevněné plochy (samostatná část)</t>
  </si>
  <si>
    <t>-50266642</t>
  </si>
  <si>
    <t>041 - Venkovní vodovod a kanalizace</t>
  </si>
  <si>
    <t xml:space="preserve">    21-M - Venkovní vodovod a kanalizace</t>
  </si>
  <si>
    <t>Venkovní vodovod a kanalizace - samostatná část</t>
  </si>
  <si>
    <t>1794294032</t>
  </si>
  <si>
    <t>05 - Oplocení</t>
  </si>
  <si>
    <t xml:space="preserve">    1 - Oplocení</t>
  </si>
  <si>
    <t>100001</t>
  </si>
  <si>
    <t>Oplocení polastovaným drátěným pletivem v. 2,0 m s oky 55/55 mm mezi ocelovými sloupky á 2,0 m, vč. všech detailů a stavebních přípomocí, D+M</t>
  </si>
  <si>
    <t>1505549630</t>
  </si>
  <si>
    <t>100002</t>
  </si>
  <si>
    <t>Oplocení ze svařovaných plotových panelů v. 2,0 m  drát 5 mm, oka 50/200 mm, systémové sloupky á 2,5 m, vč. všech detailů a stavebních přípomocí, D+M</t>
  </si>
  <si>
    <t>-1108647913</t>
  </si>
  <si>
    <t>100003</t>
  </si>
  <si>
    <t>Posuvná brána a branka je součástí výpisu výrobků SO 01</t>
  </si>
  <si>
    <t>-2062016305</t>
  </si>
  <si>
    <t>10 - Demolice objektů a HTÚ</t>
  </si>
  <si>
    <t xml:space="preserve">    997 - Přesun sutě</t>
  </si>
  <si>
    <t xml:space="preserve">    VRN2 - Příprava staveniště</t>
  </si>
  <si>
    <t xml:space="preserve">    VRN4 - Inženýrská činnost</t>
  </si>
  <si>
    <t>122201102</t>
  </si>
  <si>
    <t>Odkopávky a prokopávky nezapažené v hornině tř. 3 objem do 1000 m3</t>
  </si>
  <si>
    <t>2058960022</t>
  </si>
  <si>
    <t>"administrativní budova"</t>
  </si>
  <si>
    <t>22,0*17,0*(1,25-0,55)</t>
  </si>
  <si>
    <t>2,42*2,6*0,3</t>
  </si>
  <si>
    <t>" hala"</t>
  </si>
  <si>
    <t>67,0*18,5*(1,25-0,55)</t>
  </si>
  <si>
    <t>-1131453275</t>
  </si>
  <si>
    <t>482676443</t>
  </si>
  <si>
    <t>Poplatek za uložení odpadu ze sypaniny na skládce (skládkovné) - podle skutečnosti</t>
  </si>
  <si>
    <t>-1679936904</t>
  </si>
  <si>
    <t>981131311</t>
  </si>
  <si>
    <t>Demolice hal zděných na MVC podíl konstrukcí do 10 % postupným rozebíráním</t>
  </si>
  <si>
    <t>1834868282</t>
  </si>
  <si>
    <t>18,7*86,6*4,9</t>
  </si>
  <si>
    <t>5,2*4,2*3,0</t>
  </si>
  <si>
    <t>4,85*8,0*3,75</t>
  </si>
  <si>
    <t>4,8*5,0*3,75</t>
  </si>
  <si>
    <t>997</t>
  </si>
  <si>
    <t>Přesun sutě</t>
  </si>
  <si>
    <t>997006512</t>
  </si>
  <si>
    <t>Vodorovné doprava suti s naložením a složením na skládku do 1 km</t>
  </si>
  <si>
    <t>825204342</t>
  </si>
  <si>
    <t>997006519</t>
  </si>
  <si>
    <t>Příplatek k vodorovnému přemístění suti na skládku ZKD 1 km přes 1 km</t>
  </si>
  <si>
    <t>-122927249</t>
  </si>
  <si>
    <t>1235,427*15 'Přepočtené koeficientem množství</t>
  </si>
  <si>
    <t>997006551</t>
  </si>
  <si>
    <t>Hrubé urovnání suti na skládce bez zhutnění</t>
  </si>
  <si>
    <t>-95793426</t>
  </si>
  <si>
    <t>997013831</t>
  </si>
  <si>
    <t>Poplatek za uložení stavebního směsného odpadu na skládce (skládkovné) - podle skutečnosti</t>
  </si>
  <si>
    <t>-500718659</t>
  </si>
  <si>
    <t>VRN2</t>
  </si>
  <si>
    <t>Příprava staveniště</t>
  </si>
  <si>
    <t>021002000</t>
  </si>
  <si>
    <t>Odpojení od všech stávajících sítí</t>
  </si>
  <si>
    <t>1375856376</t>
  </si>
  <si>
    <t>VRN4</t>
  </si>
  <si>
    <t>Inženýrská činnost</t>
  </si>
  <si>
    <t>049002000</t>
  </si>
  <si>
    <t>Vytyčení všech podzemních sítí</t>
  </si>
  <si>
    <t>-377846004</t>
  </si>
  <si>
    <t>150 typ 5-10/15 L=1250 mm D+M</t>
  </si>
  <si>
    <t>Asfaltový pás PE V60 S35 (role/10m2)</t>
  </si>
  <si>
    <t>Asfaltový pás PE</t>
  </si>
  <si>
    <t>X1 těsnění prac. spár ŽB 1kg/m2 vč. očištění</t>
  </si>
  <si>
    <t>X2 těsnění prac. spár ŽB 1kg/m2 vč. očištění svisle</t>
  </si>
  <si>
    <t xml:space="preserve">Asfaltový pás 40 special mineral </t>
  </si>
  <si>
    <t xml:space="preserve">fólie hydroizolační střešní mPVC mechanicky kotvená tl 1,5mm šedá </t>
  </si>
  <si>
    <t>Tepelná izolace 100mm, λD = 0,036 (W·m-1·K-1), šířka pásu 1200, izolace ze skelných vláken vhodná mezi krokve.</t>
  </si>
  <si>
    <t>Tepelná izolace 120mm, λD = 0,036 (W·m-1·K-1), šířka pásu 1200, izolace ze skelných vláken vhodná mezi krokve.</t>
  </si>
  <si>
    <t>Isover EPS 4000 - 30mm, λD = 0,044 (W·m-1·K-1),1000 x 500 x 30 mm, elastifikovaný polystyren pro kročejový útlum těžkých plovoucích podlah (beton, anhydrit) s užitným zatížením max. 4 kN/m2.</t>
  </si>
  <si>
    <t>Isover EPS 4000 - 20mm, λD = 0,044 (W·m-1·K-1),1000 x 500 x 25 mm, elastifikovaný polystyren pro kročejový útlum těžkých plovoucích podlah (beton, anhydrit) s užitným zatížením max. 4 kN/m2.</t>
  </si>
  <si>
    <t>Čistící rohož na podlaze s gumovou lištou D+M</t>
  </si>
  <si>
    <t>Penetrace</t>
  </si>
  <si>
    <t xml:space="preserve">pás asfaltový samolepicí modifikovaný SBS s hliníkové fólie, hliníkové fólie </t>
  </si>
  <si>
    <t xml:space="preserve">pás tepelně izolační střešní λ=0,039 tl 120mm </t>
  </si>
  <si>
    <t>pás tepelně izolační střešní λ=0,038 tl 140mm</t>
  </si>
  <si>
    <t>Drátkobeton C25/30-XC2 30/m3 tl.250mm povrch strojně hlazený se vsypem Panbex</t>
  </si>
  <si>
    <t>311238650x</t>
  </si>
  <si>
    <t>311238652x</t>
  </si>
  <si>
    <t>Zdivo jednovrstvé  tl 300 mm (první řada je impregnovaná) (referenční Porotherm 30Profi Dryfix)</t>
  </si>
  <si>
    <t>231,93*2-90,91</t>
  </si>
  <si>
    <t>1 plastové okno 1450/750, 5 komor, Uw=0,7W/m2K, izolační trojsklo, barva bílá, dále dle popisu, D+M</t>
  </si>
  <si>
    <t>2 plastové okno 2000/2250, 5 komor, Uw=0,7W/m2K, izolační trojsklo, barva bílá, dále dle popisu, D+M</t>
  </si>
  <si>
    <t>3 plastové okno 1000/2500, 5 komor, Uw=0,7W/m2K, izolační trojsklo, barva bílá, dále dle popisu, D+M</t>
  </si>
  <si>
    <t>4 plastové okno 1000/2250, 5 komor, Uw=0,7W/m2K, izolační trojsklo, barva bílá, dále dle popisu, D+M</t>
  </si>
  <si>
    <t>5 plastové okno 4350/750, 5 komor, Uw=0,7W/m2K, izolační trojsklo bezpečnostní lepené, barva bílá, dále dle popisu, D+M</t>
  </si>
  <si>
    <t>6 plastové okno 2000/1000, 5 komor, Uw=0,7W/m2K, izolační trojsklo, barva bílá, dále dle popisu, D+M</t>
  </si>
  <si>
    <t>Zdivo jednovrstvé ttl 380 mm (referenční Porotherm 38Profi Dryfix)</t>
  </si>
  <si>
    <t>1 plastové okno 5300/1750, 5 komor, Uw=0,7W/m2K, izolační trojsklo, barva bílá, elektro pohon, dále dle popisu, D+M (4xfix, 2xotv.skl)</t>
  </si>
  <si>
    <t>2 plastové okno 4400/1750,5 komor, Uw=0,7W/m2K, izolační trojsklo, barva bílá, elektro pohon, dále dle popisu, D+M (4xfix, 2xotv.skl)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</si>
</sst>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1" fillId="5" borderId="22" xfId="0" applyFont="1" applyFill="1" applyBorder="1" applyAlignment="1" applyProtection="1">
      <alignment horizontal="center" vertical="center"/>
      <protection locked="0"/>
    </xf>
    <xf numFmtId="49" fontId="21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center" vertical="center" wrapText="1"/>
      <protection locked="0"/>
    </xf>
    <xf numFmtId="167" fontId="21" fillId="5" borderId="22" xfId="0" applyNumberFormat="1" applyFont="1" applyFill="1" applyBorder="1" applyAlignment="1" applyProtection="1">
      <alignment vertical="center"/>
      <protection locked="0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workbookViewId="0">
      <selection activeCell="AN9" sqref="AN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7" customHeight="1">
      <c r="AR2" s="231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228" t="s">
        <v>13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0"/>
      <c r="BS5" s="17" t="s">
        <v>6</v>
      </c>
    </row>
    <row r="6" spans="1:74" ht="37" customHeight="1">
      <c r="B6" s="20"/>
      <c r="D6" s="25" t="s">
        <v>14</v>
      </c>
      <c r="K6" s="230" t="s">
        <v>15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19</v>
      </c>
      <c r="AK8" s="26" t="s">
        <v>20</v>
      </c>
      <c r="AN8" s="193">
        <v>44112</v>
      </c>
      <c r="AR8" s="20"/>
      <c r="BS8" s="17" t="s">
        <v>6</v>
      </c>
    </row>
    <row r="9" spans="1:74" ht="14.5" customHeight="1">
      <c r="B9" s="20"/>
      <c r="AR9" s="20"/>
      <c r="BS9" s="17" t="s">
        <v>6</v>
      </c>
    </row>
    <row r="10" spans="1:74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ht="18.399999999999999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ht="7" customHeight="1">
      <c r="B12" s="20"/>
      <c r="AR12" s="20"/>
      <c r="BS12" s="17" t="s">
        <v>6</v>
      </c>
    </row>
    <row r="13" spans="1:74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5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1:74" ht="7" customHeight="1">
      <c r="B15" s="20"/>
      <c r="AR15" s="20"/>
      <c r="BS15" s="17" t="s">
        <v>3</v>
      </c>
    </row>
    <row r="16" spans="1:74" ht="12" customHeight="1">
      <c r="B16" s="20"/>
      <c r="D16" s="26" t="s">
        <v>26</v>
      </c>
      <c r="AK16" s="26" t="s">
        <v>22</v>
      </c>
      <c r="AN16" s="24" t="s">
        <v>1</v>
      </c>
      <c r="AR16" s="20"/>
      <c r="BS16" s="17" t="s">
        <v>3</v>
      </c>
    </row>
    <row r="17" spans="2:71" ht="18.399999999999999" customHeight="1">
      <c r="B17" s="20"/>
      <c r="E17" s="24" t="s">
        <v>27</v>
      </c>
      <c r="AK17" s="26" t="s">
        <v>24</v>
      </c>
      <c r="AN17" s="24" t="s">
        <v>1</v>
      </c>
      <c r="AR17" s="20"/>
      <c r="BS17" s="17" t="s">
        <v>28</v>
      </c>
    </row>
    <row r="18" spans="2:71" ht="7" customHeight="1">
      <c r="B18" s="20"/>
      <c r="AR18" s="20"/>
      <c r="BS18" s="17" t="s">
        <v>6</v>
      </c>
    </row>
    <row r="19" spans="2:7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2:71" ht="18.399999999999999" customHeight="1">
      <c r="B20" s="20"/>
      <c r="E20" s="24" t="s">
        <v>30</v>
      </c>
      <c r="AK20" s="26" t="s">
        <v>24</v>
      </c>
      <c r="AN20" s="24" t="s">
        <v>1</v>
      </c>
      <c r="AR20" s="20"/>
      <c r="BS20" s="17" t="s">
        <v>28</v>
      </c>
    </row>
    <row r="21" spans="2:71" ht="7" customHeight="1">
      <c r="B21" s="20"/>
      <c r="AR21" s="20"/>
    </row>
    <row r="22" spans="2:71" ht="12" customHeight="1">
      <c r="B22" s="20"/>
      <c r="D22" s="26" t="s">
        <v>31</v>
      </c>
      <c r="AR22" s="20"/>
    </row>
    <row r="23" spans="2:71" ht="16.5" customHeight="1">
      <c r="B23" s="20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</row>
    <row r="24" spans="2:71" ht="7" customHeight="1">
      <c r="B24" s="20"/>
      <c r="AR24" s="20"/>
    </row>
    <row r="25" spans="2:7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3">
        <f>ROUND(AG94,2)</f>
        <v>0</v>
      </c>
      <c r="AL26" s="234"/>
      <c r="AM26" s="234"/>
      <c r="AN26" s="234"/>
      <c r="AO26" s="234"/>
      <c r="AR26" s="29"/>
    </row>
    <row r="27" spans="2:71" s="1" customFormat="1" ht="7" customHeight="1">
      <c r="B27" s="29"/>
      <c r="AR27" s="29"/>
    </row>
    <row r="28" spans="2:71" s="1" customFormat="1" ht="12.5">
      <c r="B28" s="29"/>
      <c r="L28" s="227" t="s">
        <v>33</v>
      </c>
      <c r="M28" s="227"/>
      <c r="N28" s="227"/>
      <c r="O28" s="227"/>
      <c r="P28" s="227"/>
      <c r="W28" s="227" t="s">
        <v>34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35</v>
      </c>
      <c r="AL28" s="227"/>
      <c r="AM28" s="227"/>
      <c r="AN28" s="227"/>
      <c r="AO28" s="227"/>
      <c r="AR28" s="29"/>
    </row>
    <row r="29" spans="2:71" s="2" customFormat="1" ht="14.5" customHeight="1">
      <c r="B29" s="33"/>
      <c r="D29" s="26" t="s">
        <v>36</v>
      </c>
      <c r="F29" s="26" t="s">
        <v>37</v>
      </c>
      <c r="L29" s="226">
        <v>0.21</v>
      </c>
      <c r="M29" s="225"/>
      <c r="N29" s="225"/>
      <c r="O29" s="225"/>
      <c r="P29" s="225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 2)</f>
        <v>0</v>
      </c>
      <c r="AL29" s="225"/>
      <c r="AM29" s="225"/>
      <c r="AN29" s="225"/>
      <c r="AO29" s="225"/>
      <c r="AR29" s="33"/>
    </row>
    <row r="30" spans="2:71" s="2" customFormat="1" ht="14.5" customHeight="1">
      <c r="B30" s="33"/>
      <c r="F30" s="26" t="s">
        <v>38</v>
      </c>
      <c r="L30" s="226">
        <v>0.15</v>
      </c>
      <c r="M30" s="225"/>
      <c r="N30" s="225"/>
      <c r="O30" s="225"/>
      <c r="P30" s="225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 2)</f>
        <v>0</v>
      </c>
      <c r="AL30" s="225"/>
      <c r="AM30" s="225"/>
      <c r="AN30" s="225"/>
      <c r="AO30" s="225"/>
      <c r="AR30" s="33"/>
    </row>
    <row r="31" spans="2:71" s="2" customFormat="1" ht="14.5" hidden="1" customHeight="1">
      <c r="B31" s="33"/>
      <c r="F31" s="26" t="s">
        <v>39</v>
      </c>
      <c r="L31" s="226">
        <v>0.21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3"/>
    </row>
    <row r="32" spans="2:71" s="2" customFormat="1" ht="14.5" hidden="1" customHeight="1">
      <c r="B32" s="33"/>
      <c r="F32" s="26" t="s">
        <v>40</v>
      </c>
      <c r="L32" s="226">
        <v>0.15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3"/>
    </row>
    <row r="33" spans="2:44" s="2" customFormat="1" ht="14.5" hidden="1" customHeight="1">
      <c r="B33" s="33"/>
      <c r="F33" s="26" t="s">
        <v>41</v>
      </c>
      <c r="L33" s="226">
        <v>0</v>
      </c>
      <c r="M33" s="225"/>
      <c r="N33" s="225"/>
      <c r="O33" s="225"/>
      <c r="P33" s="225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3"/>
    </row>
    <row r="34" spans="2:44" s="1" customFormat="1" ht="7" customHeight="1">
      <c r="B34" s="29"/>
      <c r="AR34" s="29"/>
    </row>
    <row r="35" spans="2:44" s="1" customFormat="1" ht="25.9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15" t="s">
        <v>44</v>
      </c>
      <c r="Y35" s="216"/>
      <c r="Z35" s="216"/>
      <c r="AA35" s="216"/>
      <c r="AB35" s="216"/>
      <c r="AC35" s="36"/>
      <c r="AD35" s="36"/>
      <c r="AE35" s="36"/>
      <c r="AF35" s="36"/>
      <c r="AG35" s="36"/>
      <c r="AH35" s="36"/>
      <c r="AI35" s="36"/>
      <c r="AJ35" s="36"/>
      <c r="AK35" s="217">
        <f>SUM(AK26:AK33)</f>
        <v>0</v>
      </c>
      <c r="AL35" s="216"/>
      <c r="AM35" s="216"/>
      <c r="AN35" s="216"/>
      <c r="AO35" s="218"/>
      <c r="AP35" s="34"/>
      <c r="AQ35" s="34"/>
      <c r="AR35" s="29"/>
    </row>
    <row r="36" spans="2:44" s="1" customFormat="1" ht="7" customHeight="1">
      <c r="B36" s="29"/>
      <c r="AR36" s="29"/>
    </row>
    <row r="37" spans="2:44" s="1" customFormat="1" ht="14.5" customHeight="1">
      <c r="B37" s="29"/>
      <c r="AR37" s="29"/>
    </row>
    <row r="38" spans="2:44" ht="14.5" customHeight="1">
      <c r="B38" s="20"/>
      <c r="AR38" s="20"/>
    </row>
    <row r="39" spans="2:44" ht="14.5" customHeight="1">
      <c r="B39" s="20"/>
      <c r="AR39" s="20"/>
    </row>
    <row r="40" spans="2:44" ht="14.5" customHeight="1">
      <c r="B40" s="20"/>
      <c r="AR40" s="20"/>
    </row>
    <row r="41" spans="2:44" ht="14.5" customHeight="1">
      <c r="B41" s="20"/>
      <c r="AR41" s="20"/>
    </row>
    <row r="42" spans="2:44" ht="14.5" customHeight="1">
      <c r="B42" s="20"/>
      <c r="AR42" s="20"/>
    </row>
    <row r="43" spans="2:44" ht="14.5" customHeight="1">
      <c r="B43" s="20"/>
      <c r="AR43" s="20"/>
    </row>
    <row r="44" spans="2:44" ht="14.5" customHeight="1">
      <c r="B44" s="20"/>
      <c r="AR44" s="20"/>
    </row>
    <row r="45" spans="2:44" ht="14.5" customHeight="1">
      <c r="B45" s="20"/>
      <c r="AR45" s="20"/>
    </row>
    <row r="46" spans="2:44" ht="14.5" customHeight="1">
      <c r="B46" s="20"/>
      <c r="AR46" s="20"/>
    </row>
    <row r="47" spans="2:44" ht="14.5" customHeight="1">
      <c r="B47" s="20"/>
      <c r="AR47" s="20"/>
    </row>
    <row r="48" spans="2:44" ht="14.5" customHeight="1">
      <c r="B48" s="20"/>
      <c r="AR48" s="20"/>
    </row>
    <row r="49" spans="2:44" s="1" customFormat="1" ht="14.5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7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5" customHeight="1">
      <c r="B82" s="29"/>
      <c r="C82" s="21" t="s">
        <v>51</v>
      </c>
      <c r="AR82" s="29"/>
    </row>
    <row r="83" spans="1:91" s="1" customFormat="1" ht="7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012</v>
      </c>
      <c r="AR84" s="45"/>
    </row>
    <row r="85" spans="1:91" s="4" customFormat="1" ht="37" customHeight="1">
      <c r="B85" s="46"/>
      <c r="C85" s="47" t="s">
        <v>14</v>
      </c>
      <c r="L85" s="220" t="str">
        <f>K6</f>
        <v>Revitalizace areálu firmy ELMONTIA a.s.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46"/>
    </row>
    <row r="86" spans="1:91" s="1" customFormat="1" ht="7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 xml:space="preserve">Nepasice </v>
      </c>
      <c r="AI87" s="26" t="s">
        <v>20</v>
      </c>
      <c r="AM87" s="222">
        <f>IF(AN8= "","",AN8)</f>
        <v>44112</v>
      </c>
      <c r="AN87" s="222"/>
      <c r="AR87" s="29"/>
    </row>
    <row r="88" spans="1:91" s="1" customFormat="1" ht="7" customHeight="1">
      <c r="B88" s="29"/>
      <c r="AR88" s="29"/>
    </row>
    <row r="89" spans="1:91" s="1" customFormat="1" ht="15.25" customHeight="1">
      <c r="B89" s="29"/>
      <c r="C89" s="26" t="s">
        <v>21</v>
      </c>
      <c r="L89" s="3" t="str">
        <f>IF(E11= "","",E11)</f>
        <v xml:space="preserve"> </v>
      </c>
      <c r="AI89" s="26" t="s">
        <v>26</v>
      </c>
      <c r="AM89" s="206" t="str">
        <f>IF(E17="","",E17)</f>
        <v>ATELIER SCHMIED</v>
      </c>
      <c r="AN89" s="207"/>
      <c r="AO89" s="207"/>
      <c r="AP89" s="207"/>
      <c r="AR89" s="29"/>
      <c r="AS89" s="202" t="s">
        <v>52</v>
      </c>
      <c r="AT89" s="203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5" customHeight="1">
      <c r="B90" s="29"/>
      <c r="C90" s="26" t="s">
        <v>25</v>
      </c>
      <c r="L90" s="3" t="str">
        <f>IF(E14="","",E14)</f>
        <v xml:space="preserve"> </v>
      </c>
      <c r="AI90" s="26" t="s">
        <v>29</v>
      </c>
      <c r="AM90" s="206" t="str">
        <f>IF(E20="","",E20)</f>
        <v>Ing. Miroslav Rádl</v>
      </c>
      <c r="AN90" s="207"/>
      <c r="AO90" s="207"/>
      <c r="AP90" s="207"/>
      <c r="AR90" s="29"/>
      <c r="AS90" s="204"/>
      <c r="AT90" s="205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0.9" customHeight="1">
      <c r="B91" s="29"/>
      <c r="AR91" s="29"/>
      <c r="AS91" s="204"/>
      <c r="AT91" s="205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19" t="s">
        <v>53</v>
      </c>
      <c r="D92" s="212"/>
      <c r="E92" s="212"/>
      <c r="F92" s="212"/>
      <c r="G92" s="212"/>
      <c r="H92" s="54"/>
      <c r="I92" s="213" t="s">
        <v>54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1" t="s">
        <v>55</v>
      </c>
      <c r="AH92" s="212"/>
      <c r="AI92" s="212"/>
      <c r="AJ92" s="212"/>
      <c r="AK92" s="212"/>
      <c r="AL92" s="212"/>
      <c r="AM92" s="212"/>
      <c r="AN92" s="213" t="s">
        <v>56</v>
      </c>
      <c r="AO92" s="212"/>
      <c r="AP92" s="214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5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0">
        <f>ROUND(SUM(AG95:AG104),2)</f>
        <v>0</v>
      </c>
      <c r="AH94" s="210"/>
      <c r="AI94" s="210"/>
      <c r="AJ94" s="210"/>
      <c r="AK94" s="210"/>
      <c r="AL94" s="210"/>
      <c r="AM94" s="210"/>
      <c r="AN94" s="223">
        <f t="shared" ref="AN94:AN104" si="0">SUM(AG94,AT94)</f>
        <v>0</v>
      </c>
      <c r="AO94" s="223"/>
      <c r="AP94" s="223"/>
      <c r="AQ94" s="64" t="s">
        <v>1</v>
      </c>
      <c r="AR94" s="60"/>
      <c r="AS94" s="65">
        <f>ROUND(SUM(AS95:AS104),2)</f>
        <v>0</v>
      </c>
      <c r="AT94" s="66">
        <f t="shared" ref="AT94:AT104" si="1">ROUND(SUM(AV94:AW94),2)</f>
        <v>0</v>
      </c>
      <c r="AU94" s="67">
        <f>ROUND(SUM(AU95:AU104),5)</f>
        <v>22642.453259999998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ROUND(SUM(AZ95:AZ104),2)</f>
        <v>0</v>
      </c>
      <c r="BA94" s="66">
        <f>ROUND(SUM(BA95:BA104),2)</f>
        <v>0</v>
      </c>
      <c r="BB94" s="66">
        <f>ROUND(SUM(BB95:BB104),2)</f>
        <v>0</v>
      </c>
      <c r="BC94" s="66">
        <f>ROUND(SUM(BC95:BC104),2)</f>
        <v>0</v>
      </c>
      <c r="BD94" s="68">
        <f>ROUND(SUM(BD95:BD104),2)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16.5" customHeight="1">
      <c r="A95" s="71" t="s">
        <v>76</v>
      </c>
      <c r="B95" s="72"/>
      <c r="C95" s="73"/>
      <c r="D95" s="201" t="s">
        <v>77</v>
      </c>
      <c r="E95" s="201"/>
      <c r="F95" s="201"/>
      <c r="G95" s="201"/>
      <c r="H95" s="201"/>
      <c r="I95" s="74"/>
      <c r="J95" s="201" t="s">
        <v>78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8">
        <f>'01 -  SO- 01 Administrati...'!J32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75" t="s">
        <v>79</v>
      </c>
      <c r="AR95" s="72"/>
      <c r="AS95" s="76">
        <v>0</v>
      </c>
      <c r="AT95" s="77">
        <f t="shared" si="1"/>
        <v>0</v>
      </c>
      <c r="AU95" s="78">
        <f>'01 -  SO- 01 Administrati...'!P153</f>
        <v>10930.738893000002</v>
      </c>
      <c r="AV95" s="77">
        <f>'01 -  SO- 01 Administrati...'!J35</f>
        <v>0</v>
      </c>
      <c r="AW95" s="77">
        <f>'01 -  SO- 01 Administrati...'!J36</f>
        <v>0</v>
      </c>
      <c r="AX95" s="77">
        <f>'01 -  SO- 01 Administrati...'!J37</f>
        <v>0</v>
      </c>
      <c r="AY95" s="77">
        <f>'01 -  SO- 01 Administrati...'!J38</f>
        <v>0</v>
      </c>
      <c r="AZ95" s="77">
        <f>'01 -  SO- 01 Administrati...'!F35</f>
        <v>0</v>
      </c>
      <c r="BA95" s="77">
        <f>'01 -  SO- 01 Administrati...'!F36</f>
        <v>0</v>
      </c>
      <c r="BB95" s="77">
        <f>'01 -  SO- 01 Administrati...'!F37</f>
        <v>0</v>
      </c>
      <c r="BC95" s="77">
        <f>'01 -  SO- 01 Administrati...'!F38</f>
        <v>0</v>
      </c>
      <c r="BD95" s="79">
        <f>'01 -  SO- 01 Administrati...'!F39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1:91" s="6" customFormat="1" ht="16.5" customHeight="1">
      <c r="A96" s="71" t="s">
        <v>76</v>
      </c>
      <c r="B96" s="72"/>
      <c r="C96" s="73"/>
      <c r="D96" s="201" t="s">
        <v>83</v>
      </c>
      <c r="E96" s="201"/>
      <c r="F96" s="201"/>
      <c r="G96" s="201"/>
      <c r="H96" s="201"/>
      <c r="I96" s="74"/>
      <c r="J96" s="201" t="s">
        <v>84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8">
        <f>'02 -  SO- 02 Hala'!J32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75" t="s">
        <v>79</v>
      </c>
      <c r="AR96" s="72"/>
      <c r="AS96" s="76">
        <v>0</v>
      </c>
      <c r="AT96" s="77">
        <f t="shared" si="1"/>
        <v>0</v>
      </c>
      <c r="AU96" s="78">
        <f>'02 -  SO- 02 Hala'!P145</f>
        <v>9252.1678890000003</v>
      </c>
      <c r="AV96" s="77">
        <f>'02 -  SO- 02 Hala'!J35</f>
        <v>0</v>
      </c>
      <c r="AW96" s="77">
        <f>'02 -  SO- 02 Hala'!J36</f>
        <v>0</v>
      </c>
      <c r="AX96" s="77">
        <f>'02 -  SO- 02 Hala'!J37</f>
        <v>0</v>
      </c>
      <c r="AY96" s="77">
        <f>'02 -  SO- 02 Hala'!J38</f>
        <v>0</v>
      </c>
      <c r="AZ96" s="77">
        <f>'02 -  SO- 02 Hala'!F35</f>
        <v>0</v>
      </c>
      <c r="BA96" s="77">
        <f>'02 -  SO- 02 Hala'!F36</f>
        <v>0</v>
      </c>
      <c r="BB96" s="77">
        <f>'02 -  SO- 02 Hala'!F37</f>
        <v>0</v>
      </c>
      <c r="BC96" s="77">
        <f>'02 -  SO- 02 Hala'!F38</f>
        <v>0</v>
      </c>
      <c r="BD96" s="79">
        <f>'02 -  SO- 02 Hala'!F39</f>
        <v>0</v>
      </c>
      <c r="BT96" s="80" t="s">
        <v>80</v>
      </c>
      <c r="BV96" s="80" t="s">
        <v>74</v>
      </c>
      <c r="BW96" s="80" t="s">
        <v>85</v>
      </c>
      <c r="BX96" s="80" t="s">
        <v>4</v>
      </c>
      <c r="CL96" s="80" t="s">
        <v>1</v>
      </c>
      <c r="CM96" s="80" t="s">
        <v>82</v>
      </c>
    </row>
    <row r="97" spans="1:91" s="6" customFormat="1" ht="16.5" customHeight="1">
      <c r="A97" s="71" t="s">
        <v>76</v>
      </c>
      <c r="B97" s="72"/>
      <c r="C97" s="73"/>
      <c r="D97" s="201" t="s">
        <v>86</v>
      </c>
      <c r="E97" s="201"/>
      <c r="F97" s="201"/>
      <c r="G97" s="201"/>
      <c r="H97" s="201"/>
      <c r="I97" s="74"/>
      <c r="J97" s="201" t="s">
        <v>87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8">
        <f>'021 - Plynová zařízení'!J32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75" t="s">
        <v>79</v>
      </c>
      <c r="AR97" s="72"/>
      <c r="AS97" s="76">
        <v>0</v>
      </c>
      <c r="AT97" s="77">
        <f t="shared" si="1"/>
        <v>0</v>
      </c>
      <c r="AU97" s="78">
        <f>'021 - Plynová zařízení'!P122</f>
        <v>0</v>
      </c>
      <c r="AV97" s="77">
        <f>'021 - Plynová zařízení'!J35</f>
        <v>0</v>
      </c>
      <c r="AW97" s="77">
        <f>'021 - Plynová zařízení'!J36</f>
        <v>0</v>
      </c>
      <c r="AX97" s="77">
        <f>'021 - Plynová zařízení'!J37</f>
        <v>0</v>
      </c>
      <c r="AY97" s="77">
        <f>'021 - Plynová zařízení'!J38</f>
        <v>0</v>
      </c>
      <c r="AZ97" s="77">
        <f>'021 - Plynová zařízení'!F35</f>
        <v>0</v>
      </c>
      <c r="BA97" s="77">
        <f>'021 - Plynová zařízení'!F36</f>
        <v>0</v>
      </c>
      <c r="BB97" s="77">
        <f>'021 - Plynová zařízení'!F37</f>
        <v>0</v>
      </c>
      <c r="BC97" s="77">
        <f>'021 - Plynová zařízení'!F38</f>
        <v>0</v>
      </c>
      <c r="BD97" s="79">
        <f>'021 - Plynová zařízení'!F39</f>
        <v>0</v>
      </c>
      <c r="BT97" s="80" t="s">
        <v>80</v>
      </c>
      <c r="BV97" s="80" t="s">
        <v>74</v>
      </c>
      <c r="BW97" s="80" t="s">
        <v>88</v>
      </c>
      <c r="BX97" s="80" t="s">
        <v>4</v>
      </c>
      <c r="CL97" s="80" t="s">
        <v>1</v>
      </c>
      <c r="CM97" s="80" t="s">
        <v>82</v>
      </c>
    </row>
    <row r="98" spans="1:91" s="6" customFormat="1" ht="16.5" customHeight="1">
      <c r="A98" s="71" t="s">
        <v>76</v>
      </c>
      <c r="B98" s="72"/>
      <c r="C98" s="73"/>
      <c r="D98" s="201" t="s">
        <v>89</v>
      </c>
      <c r="E98" s="201"/>
      <c r="F98" s="201"/>
      <c r="G98" s="201"/>
      <c r="H98" s="201"/>
      <c r="I98" s="74"/>
      <c r="J98" s="201" t="s">
        <v>90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8">
        <f>'022 - Zdravotně technické...'!J32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75" t="s">
        <v>79</v>
      </c>
      <c r="AR98" s="72"/>
      <c r="AS98" s="76">
        <v>0</v>
      </c>
      <c r="AT98" s="77">
        <f t="shared" si="1"/>
        <v>0</v>
      </c>
      <c r="AU98" s="78">
        <f>'022 - Zdravotně technické...'!P122</f>
        <v>0</v>
      </c>
      <c r="AV98" s="77">
        <f>'022 - Zdravotně technické...'!J35</f>
        <v>0</v>
      </c>
      <c r="AW98" s="77">
        <f>'022 - Zdravotně technické...'!J36</f>
        <v>0</v>
      </c>
      <c r="AX98" s="77">
        <f>'022 - Zdravotně technické...'!J37</f>
        <v>0</v>
      </c>
      <c r="AY98" s="77">
        <f>'022 - Zdravotně technické...'!J38</f>
        <v>0</v>
      </c>
      <c r="AZ98" s="77">
        <f>'022 - Zdravotně technické...'!F35</f>
        <v>0</v>
      </c>
      <c r="BA98" s="77">
        <f>'022 - Zdravotně technické...'!F36</f>
        <v>0</v>
      </c>
      <c r="BB98" s="77">
        <f>'022 - Zdravotně technické...'!F37</f>
        <v>0</v>
      </c>
      <c r="BC98" s="77">
        <f>'022 - Zdravotně technické...'!F38</f>
        <v>0</v>
      </c>
      <c r="BD98" s="79">
        <f>'022 - Zdravotně technické...'!F39</f>
        <v>0</v>
      </c>
      <c r="BT98" s="80" t="s">
        <v>80</v>
      </c>
      <c r="BV98" s="80" t="s">
        <v>74</v>
      </c>
      <c r="BW98" s="80" t="s">
        <v>91</v>
      </c>
      <c r="BX98" s="80" t="s">
        <v>4</v>
      </c>
      <c r="CL98" s="80" t="s">
        <v>1</v>
      </c>
      <c r="CM98" s="80" t="s">
        <v>82</v>
      </c>
    </row>
    <row r="99" spans="1:91" s="6" customFormat="1" ht="16.5" customHeight="1">
      <c r="A99" s="71" t="s">
        <v>76</v>
      </c>
      <c r="B99" s="72"/>
      <c r="C99" s="73"/>
      <c r="D99" s="201" t="s">
        <v>92</v>
      </c>
      <c r="E99" s="201"/>
      <c r="F99" s="201"/>
      <c r="G99" s="201"/>
      <c r="H99" s="201"/>
      <c r="I99" s="74"/>
      <c r="J99" s="201" t="s">
        <v>93</v>
      </c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8">
        <f>'023 - Zařízení pro vytápě...'!J32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75" t="s">
        <v>79</v>
      </c>
      <c r="AR99" s="72"/>
      <c r="AS99" s="76">
        <v>0</v>
      </c>
      <c r="AT99" s="77">
        <f t="shared" si="1"/>
        <v>0</v>
      </c>
      <c r="AU99" s="78">
        <f>'023 - Zařízení pro vytápě...'!P122</f>
        <v>0</v>
      </c>
      <c r="AV99" s="77">
        <f>'023 - Zařízení pro vytápě...'!J35</f>
        <v>0</v>
      </c>
      <c r="AW99" s="77">
        <f>'023 - Zařízení pro vytápě...'!J36</f>
        <v>0</v>
      </c>
      <c r="AX99" s="77">
        <f>'023 - Zařízení pro vytápě...'!J37</f>
        <v>0</v>
      </c>
      <c r="AY99" s="77">
        <f>'023 - Zařízení pro vytápě...'!J38</f>
        <v>0</v>
      </c>
      <c r="AZ99" s="77">
        <f>'023 - Zařízení pro vytápě...'!F35</f>
        <v>0</v>
      </c>
      <c r="BA99" s="77">
        <f>'023 - Zařízení pro vytápě...'!F36</f>
        <v>0</v>
      </c>
      <c r="BB99" s="77">
        <f>'023 - Zařízení pro vytápě...'!F37</f>
        <v>0</v>
      </c>
      <c r="BC99" s="77">
        <f>'023 - Zařízení pro vytápě...'!F38</f>
        <v>0</v>
      </c>
      <c r="BD99" s="79">
        <f>'023 - Zařízení pro vytápě...'!F39</f>
        <v>0</v>
      </c>
      <c r="BT99" s="80" t="s">
        <v>80</v>
      </c>
      <c r="BV99" s="80" t="s">
        <v>74</v>
      </c>
      <c r="BW99" s="80" t="s">
        <v>94</v>
      </c>
      <c r="BX99" s="80" t="s">
        <v>4</v>
      </c>
      <c r="CL99" s="80" t="s">
        <v>1</v>
      </c>
      <c r="CM99" s="80" t="s">
        <v>82</v>
      </c>
    </row>
    <row r="100" spans="1:91" s="6" customFormat="1" ht="16.5" customHeight="1">
      <c r="A100" s="71" t="s">
        <v>76</v>
      </c>
      <c r="B100" s="72"/>
      <c r="C100" s="73"/>
      <c r="D100" s="201" t="s">
        <v>95</v>
      </c>
      <c r="E100" s="201"/>
      <c r="F100" s="201"/>
      <c r="G100" s="201"/>
      <c r="H100" s="201"/>
      <c r="I100" s="74"/>
      <c r="J100" s="201" t="s">
        <v>96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8">
        <f>'024 - Vzduchotechnika'!J32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75" t="s">
        <v>79</v>
      </c>
      <c r="AR100" s="72"/>
      <c r="AS100" s="76">
        <v>0</v>
      </c>
      <c r="AT100" s="77">
        <f t="shared" si="1"/>
        <v>0</v>
      </c>
      <c r="AU100" s="78">
        <f>'024 - Vzduchotechnika'!P122</f>
        <v>0</v>
      </c>
      <c r="AV100" s="77">
        <f>'024 - Vzduchotechnika'!J35</f>
        <v>0</v>
      </c>
      <c r="AW100" s="77">
        <f>'024 - Vzduchotechnika'!J36</f>
        <v>0</v>
      </c>
      <c r="AX100" s="77">
        <f>'024 - Vzduchotechnika'!J37</f>
        <v>0</v>
      </c>
      <c r="AY100" s="77">
        <f>'024 - Vzduchotechnika'!J38</f>
        <v>0</v>
      </c>
      <c r="AZ100" s="77">
        <f>'024 - Vzduchotechnika'!F35</f>
        <v>0</v>
      </c>
      <c r="BA100" s="77">
        <f>'024 - Vzduchotechnika'!F36</f>
        <v>0</v>
      </c>
      <c r="BB100" s="77">
        <f>'024 - Vzduchotechnika'!F37</f>
        <v>0</v>
      </c>
      <c r="BC100" s="77">
        <f>'024 - Vzduchotechnika'!F38</f>
        <v>0</v>
      </c>
      <c r="BD100" s="79">
        <f>'024 - Vzduchotechnika'!F39</f>
        <v>0</v>
      </c>
      <c r="BT100" s="80" t="s">
        <v>80</v>
      </c>
      <c r="BV100" s="80" t="s">
        <v>74</v>
      </c>
      <c r="BW100" s="80" t="s">
        <v>97</v>
      </c>
      <c r="BX100" s="80" t="s">
        <v>4</v>
      </c>
      <c r="CL100" s="80" t="s">
        <v>1</v>
      </c>
      <c r="CM100" s="80" t="s">
        <v>82</v>
      </c>
    </row>
    <row r="101" spans="1:91" s="6" customFormat="1" ht="16.5" customHeight="1">
      <c r="A101" s="71" t="s">
        <v>76</v>
      </c>
      <c r="B101" s="72"/>
      <c r="C101" s="73"/>
      <c r="D101" s="201" t="s">
        <v>98</v>
      </c>
      <c r="E101" s="201"/>
      <c r="F101" s="201"/>
      <c r="G101" s="201"/>
      <c r="H101" s="201"/>
      <c r="I101" s="74"/>
      <c r="J101" s="201" t="s">
        <v>99</v>
      </c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8">
        <f>'031 - SO 03 Zpevněné plochy'!J32</f>
        <v>0</v>
      </c>
      <c r="AH101" s="209"/>
      <c r="AI101" s="209"/>
      <c r="AJ101" s="209"/>
      <c r="AK101" s="209"/>
      <c r="AL101" s="209"/>
      <c r="AM101" s="209"/>
      <c r="AN101" s="208">
        <f t="shared" si="0"/>
        <v>0</v>
      </c>
      <c r="AO101" s="209"/>
      <c r="AP101" s="209"/>
      <c r="AQ101" s="75" t="s">
        <v>79</v>
      </c>
      <c r="AR101" s="72"/>
      <c r="AS101" s="76">
        <v>0</v>
      </c>
      <c r="AT101" s="77">
        <f t="shared" si="1"/>
        <v>0</v>
      </c>
      <c r="AU101" s="78">
        <f>'031 - SO 03 Zpevněné plochy'!P122</f>
        <v>2.5999999999999999E-2</v>
      </c>
      <c r="AV101" s="77">
        <f>'031 - SO 03 Zpevněné plochy'!J35</f>
        <v>0</v>
      </c>
      <c r="AW101" s="77">
        <f>'031 - SO 03 Zpevněné plochy'!J36</f>
        <v>0</v>
      </c>
      <c r="AX101" s="77">
        <f>'031 - SO 03 Zpevněné plochy'!J37</f>
        <v>0</v>
      </c>
      <c r="AY101" s="77">
        <f>'031 - SO 03 Zpevněné plochy'!J38</f>
        <v>0</v>
      </c>
      <c r="AZ101" s="77">
        <f>'031 - SO 03 Zpevněné plochy'!F35</f>
        <v>0</v>
      </c>
      <c r="BA101" s="77">
        <f>'031 - SO 03 Zpevněné plochy'!F36</f>
        <v>0</v>
      </c>
      <c r="BB101" s="77">
        <f>'031 - SO 03 Zpevněné plochy'!F37</f>
        <v>0</v>
      </c>
      <c r="BC101" s="77">
        <f>'031 - SO 03 Zpevněné plochy'!F38</f>
        <v>0</v>
      </c>
      <c r="BD101" s="79">
        <f>'031 - SO 03 Zpevněné plochy'!F39</f>
        <v>0</v>
      </c>
      <c r="BT101" s="80" t="s">
        <v>80</v>
      </c>
      <c r="BV101" s="80" t="s">
        <v>74</v>
      </c>
      <c r="BW101" s="80" t="s">
        <v>100</v>
      </c>
      <c r="BX101" s="80" t="s">
        <v>4</v>
      </c>
      <c r="CL101" s="80" t="s">
        <v>1</v>
      </c>
      <c r="CM101" s="80" t="s">
        <v>82</v>
      </c>
    </row>
    <row r="102" spans="1:91" s="6" customFormat="1" ht="16.5" customHeight="1">
      <c r="A102" s="71" t="s">
        <v>76</v>
      </c>
      <c r="B102" s="72"/>
      <c r="C102" s="73"/>
      <c r="D102" s="201" t="s">
        <v>101</v>
      </c>
      <c r="E102" s="201"/>
      <c r="F102" s="201"/>
      <c r="G102" s="201"/>
      <c r="H102" s="201"/>
      <c r="I102" s="74"/>
      <c r="J102" s="201" t="s">
        <v>102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8">
        <f>'041 - Venkovní vodovod a ...'!J32</f>
        <v>0</v>
      </c>
      <c r="AH102" s="209"/>
      <c r="AI102" s="209"/>
      <c r="AJ102" s="209"/>
      <c r="AK102" s="209"/>
      <c r="AL102" s="209"/>
      <c r="AM102" s="209"/>
      <c r="AN102" s="208">
        <f t="shared" si="0"/>
        <v>0</v>
      </c>
      <c r="AO102" s="209"/>
      <c r="AP102" s="209"/>
      <c r="AQ102" s="75" t="s">
        <v>79</v>
      </c>
      <c r="AR102" s="72"/>
      <c r="AS102" s="76">
        <v>0</v>
      </c>
      <c r="AT102" s="77">
        <f t="shared" si="1"/>
        <v>0</v>
      </c>
      <c r="AU102" s="78">
        <f>'041 - Venkovní vodovod a ...'!P122</f>
        <v>0</v>
      </c>
      <c r="AV102" s="77">
        <f>'041 - Venkovní vodovod a ...'!J35</f>
        <v>0</v>
      </c>
      <c r="AW102" s="77">
        <f>'041 - Venkovní vodovod a ...'!J36</f>
        <v>0</v>
      </c>
      <c r="AX102" s="77">
        <f>'041 - Venkovní vodovod a ...'!J37</f>
        <v>0</v>
      </c>
      <c r="AY102" s="77">
        <f>'041 - Venkovní vodovod a ...'!J38</f>
        <v>0</v>
      </c>
      <c r="AZ102" s="77">
        <f>'041 - Venkovní vodovod a ...'!F35</f>
        <v>0</v>
      </c>
      <c r="BA102" s="77">
        <f>'041 - Venkovní vodovod a ...'!F36</f>
        <v>0</v>
      </c>
      <c r="BB102" s="77">
        <f>'041 - Venkovní vodovod a ...'!F37</f>
        <v>0</v>
      </c>
      <c r="BC102" s="77">
        <f>'041 - Venkovní vodovod a ...'!F38</f>
        <v>0</v>
      </c>
      <c r="BD102" s="79">
        <f>'041 - Venkovní vodovod a ...'!F39</f>
        <v>0</v>
      </c>
      <c r="BT102" s="80" t="s">
        <v>80</v>
      </c>
      <c r="BV102" s="80" t="s">
        <v>74</v>
      </c>
      <c r="BW102" s="80" t="s">
        <v>103</v>
      </c>
      <c r="BX102" s="80" t="s">
        <v>4</v>
      </c>
      <c r="CL102" s="80" t="s">
        <v>1</v>
      </c>
      <c r="CM102" s="80" t="s">
        <v>82</v>
      </c>
    </row>
    <row r="103" spans="1:91" s="6" customFormat="1" ht="16.5" customHeight="1">
      <c r="A103" s="71" t="s">
        <v>76</v>
      </c>
      <c r="B103" s="72"/>
      <c r="C103" s="73"/>
      <c r="D103" s="201" t="s">
        <v>104</v>
      </c>
      <c r="E103" s="201"/>
      <c r="F103" s="201"/>
      <c r="G103" s="201"/>
      <c r="H103" s="201"/>
      <c r="I103" s="74"/>
      <c r="J103" s="201" t="s">
        <v>105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8">
        <f>'05 - Oplocení'!J32</f>
        <v>0</v>
      </c>
      <c r="AH103" s="209"/>
      <c r="AI103" s="209"/>
      <c r="AJ103" s="209"/>
      <c r="AK103" s="209"/>
      <c r="AL103" s="209"/>
      <c r="AM103" s="209"/>
      <c r="AN103" s="208">
        <f t="shared" si="0"/>
        <v>0</v>
      </c>
      <c r="AO103" s="209"/>
      <c r="AP103" s="209"/>
      <c r="AQ103" s="75" t="s">
        <v>79</v>
      </c>
      <c r="AR103" s="72"/>
      <c r="AS103" s="76">
        <v>0</v>
      </c>
      <c r="AT103" s="77">
        <f t="shared" si="1"/>
        <v>0</v>
      </c>
      <c r="AU103" s="78">
        <f>'05 - Oplocení'!P122</f>
        <v>0</v>
      </c>
      <c r="AV103" s="77">
        <f>'05 - Oplocení'!J35</f>
        <v>0</v>
      </c>
      <c r="AW103" s="77">
        <f>'05 - Oplocení'!J36</f>
        <v>0</v>
      </c>
      <c r="AX103" s="77">
        <f>'05 - Oplocení'!J37</f>
        <v>0</v>
      </c>
      <c r="AY103" s="77">
        <f>'05 - Oplocení'!J38</f>
        <v>0</v>
      </c>
      <c r="AZ103" s="77">
        <f>'05 - Oplocení'!F35</f>
        <v>0</v>
      </c>
      <c r="BA103" s="77">
        <f>'05 - Oplocení'!F36</f>
        <v>0</v>
      </c>
      <c r="BB103" s="77">
        <f>'05 - Oplocení'!F37</f>
        <v>0</v>
      </c>
      <c r="BC103" s="77">
        <f>'05 - Oplocení'!F38</f>
        <v>0</v>
      </c>
      <c r="BD103" s="79">
        <f>'05 - Oplocení'!F39</f>
        <v>0</v>
      </c>
      <c r="BT103" s="80" t="s">
        <v>80</v>
      </c>
      <c r="BV103" s="80" t="s">
        <v>74</v>
      </c>
      <c r="BW103" s="80" t="s">
        <v>106</v>
      </c>
      <c r="BX103" s="80" t="s">
        <v>4</v>
      </c>
      <c r="CL103" s="80" t="s">
        <v>1</v>
      </c>
      <c r="CM103" s="80" t="s">
        <v>82</v>
      </c>
    </row>
    <row r="104" spans="1:91" s="6" customFormat="1" ht="16.5" customHeight="1">
      <c r="A104" s="71" t="s">
        <v>76</v>
      </c>
      <c r="B104" s="72"/>
      <c r="C104" s="73"/>
      <c r="D104" s="201" t="s">
        <v>107</v>
      </c>
      <c r="E104" s="201"/>
      <c r="F104" s="201"/>
      <c r="G104" s="201"/>
      <c r="H104" s="201"/>
      <c r="I104" s="74"/>
      <c r="J104" s="201" t="s">
        <v>108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8">
        <f>'10 - Demolice objektů a HTÚ'!J32</f>
        <v>0</v>
      </c>
      <c r="AH104" s="209"/>
      <c r="AI104" s="209"/>
      <c r="AJ104" s="209"/>
      <c r="AK104" s="209"/>
      <c r="AL104" s="209"/>
      <c r="AM104" s="209"/>
      <c r="AN104" s="208">
        <f t="shared" si="0"/>
        <v>0</v>
      </c>
      <c r="AO104" s="209"/>
      <c r="AP104" s="209"/>
      <c r="AQ104" s="75" t="s">
        <v>79</v>
      </c>
      <c r="AR104" s="72"/>
      <c r="AS104" s="81">
        <v>0</v>
      </c>
      <c r="AT104" s="82">
        <f t="shared" si="1"/>
        <v>0</v>
      </c>
      <c r="AU104" s="83">
        <f>'10 - Demolice objektů a HTÚ'!P127</f>
        <v>2459.5204779999999</v>
      </c>
      <c r="AV104" s="82">
        <f>'10 - Demolice objektů a HTÚ'!J35</f>
        <v>0</v>
      </c>
      <c r="AW104" s="82">
        <f>'10 - Demolice objektů a HTÚ'!J36</f>
        <v>0</v>
      </c>
      <c r="AX104" s="82">
        <f>'10 - Demolice objektů a HTÚ'!J37</f>
        <v>0</v>
      </c>
      <c r="AY104" s="82">
        <f>'10 - Demolice objektů a HTÚ'!J38</f>
        <v>0</v>
      </c>
      <c r="AZ104" s="82">
        <f>'10 - Demolice objektů a HTÚ'!F35</f>
        <v>0</v>
      </c>
      <c r="BA104" s="82">
        <f>'10 - Demolice objektů a HTÚ'!F36</f>
        <v>0</v>
      </c>
      <c r="BB104" s="82">
        <f>'10 - Demolice objektů a HTÚ'!F37</f>
        <v>0</v>
      </c>
      <c r="BC104" s="82">
        <f>'10 - Demolice objektů a HTÚ'!F38</f>
        <v>0</v>
      </c>
      <c r="BD104" s="84">
        <f>'10 - Demolice objektů a HTÚ'!F39</f>
        <v>0</v>
      </c>
      <c r="BT104" s="80" t="s">
        <v>80</v>
      </c>
      <c r="BV104" s="80" t="s">
        <v>74</v>
      </c>
      <c r="BW104" s="80" t="s">
        <v>109</v>
      </c>
      <c r="BX104" s="80" t="s">
        <v>4</v>
      </c>
      <c r="CL104" s="80" t="s">
        <v>1</v>
      </c>
      <c r="CM104" s="80" t="s">
        <v>82</v>
      </c>
    </row>
    <row r="105" spans="1:91" s="1" customFormat="1" ht="30" customHeight="1">
      <c r="B105" s="29"/>
      <c r="AR105" s="29"/>
    </row>
    <row r="106" spans="1:91" s="1" customFormat="1" ht="7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29"/>
    </row>
  </sheetData>
  <mergeCells count="76">
    <mergeCell ref="AN95:AP95"/>
    <mergeCell ref="AN96:AP96"/>
    <mergeCell ref="AN97:AP97"/>
    <mergeCell ref="AN98:AP98"/>
    <mergeCell ref="AN99:AP99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8:AF98"/>
    <mergeCell ref="J99:AF99"/>
    <mergeCell ref="J100:AF100"/>
    <mergeCell ref="AN94:AP94"/>
    <mergeCell ref="AN100:AP100"/>
    <mergeCell ref="D101:H101"/>
    <mergeCell ref="D102:H102"/>
    <mergeCell ref="D103:H103"/>
    <mergeCell ref="D104:H104"/>
    <mergeCell ref="AM89:AP89"/>
    <mergeCell ref="AG98:AM98"/>
    <mergeCell ref="AG99:AM99"/>
    <mergeCell ref="AG100:AM100"/>
    <mergeCell ref="AG101:AM101"/>
    <mergeCell ref="AG102:AM102"/>
    <mergeCell ref="AG103:AM103"/>
    <mergeCell ref="AG104:AM104"/>
    <mergeCell ref="I92:AF92"/>
    <mergeCell ref="J95:AF95"/>
    <mergeCell ref="J96:AF96"/>
    <mergeCell ref="J97:AF97"/>
    <mergeCell ref="J101:AF101"/>
    <mergeCell ref="J102:AF102"/>
    <mergeCell ref="J103:AF103"/>
    <mergeCell ref="J104:AF104"/>
    <mergeCell ref="AS89:AT91"/>
    <mergeCell ref="AM90:AP90"/>
    <mergeCell ref="AG95:AM95"/>
    <mergeCell ref="AG96:AM96"/>
    <mergeCell ref="AG97:AM97"/>
    <mergeCell ref="AG94:AM94"/>
    <mergeCell ref="AG92:AM92"/>
    <mergeCell ref="AN101:AP101"/>
    <mergeCell ref="AN102:AP102"/>
    <mergeCell ref="AN103:AP103"/>
    <mergeCell ref="AN104:AP104"/>
    <mergeCell ref="AN92:AP92"/>
  </mergeCells>
  <hyperlinks>
    <hyperlink ref="A95" location="'01 -  SO- 01 Administrati...'!C2" display="/"/>
    <hyperlink ref="A96" location="'02 -  SO- 02 Hala'!C2" display="/"/>
    <hyperlink ref="A97" location="'021 - Plynová zařízení'!C2" display="/"/>
    <hyperlink ref="A98" location="'022 - Zdravotně technické...'!C2" display="/"/>
    <hyperlink ref="A99" location="'023 - Zařízení pro vytápě...'!C2" display="/"/>
    <hyperlink ref="A100" location="'024 - Vzduchotechnika'!C2" display="/"/>
    <hyperlink ref="A101" location="'031 - SO 03 Zpevněné plochy'!C2" display="/"/>
    <hyperlink ref="A102" location="'041 - Venkovní vodovod a ...'!C2" display="/"/>
    <hyperlink ref="A103" location="'05 - Oplocení'!C2" display="/"/>
    <hyperlink ref="A104" location="'10 - Demolice objektů a HTÚ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8"/>
  <sheetViews>
    <sheetView showGridLines="0" workbookViewId="0">
      <selection activeCell="A5" sqref="A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106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2112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SUM(BE122:BE127)),  2)</f>
        <v>0</v>
      </c>
      <c r="I35" s="94">
        <v>0.21</v>
      </c>
      <c r="J35" s="93">
        <f>ROUND(((SUM(BE101:BE102) + SUM(BE122:BE127))*I35),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SUM(BF122:BF127)),  2)</f>
        <v>0</v>
      </c>
      <c r="I36" s="94">
        <v>0.15</v>
      </c>
      <c r="J36" s="93">
        <f>ROUND(((SUM(BF101:BF102) + SUM(BF122:BF127))*I36),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SUM(BG122:BG127)),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SUM(BH122:BH127)),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SUM(BI122:BI127)),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05 - Oplocení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2113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05 - Oplocení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80</v>
      </c>
      <c r="F124" s="137" t="s">
        <v>105</v>
      </c>
      <c r="J124" s="138">
        <f>BK124</f>
        <v>0</v>
      </c>
      <c r="L124" s="127"/>
      <c r="M124" s="131"/>
      <c r="N124" s="132"/>
      <c r="O124" s="132"/>
      <c r="P124" s="133">
        <f>SUM(P125:P127)</f>
        <v>0</v>
      </c>
      <c r="Q124" s="132"/>
      <c r="R124" s="133">
        <f>SUM(R125:R127)</f>
        <v>0</v>
      </c>
      <c r="S124" s="132"/>
      <c r="T124" s="134">
        <f>SUM(T125:T127)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SUM(BK125:BK127)</f>
        <v>0</v>
      </c>
    </row>
    <row r="125" spans="2:65" s="1" customFormat="1" ht="36" customHeight="1">
      <c r="B125" s="139"/>
      <c r="C125" s="140" t="s">
        <v>80</v>
      </c>
      <c r="D125" s="140" t="s">
        <v>184</v>
      </c>
      <c r="E125" s="141" t="s">
        <v>2114</v>
      </c>
      <c r="F125" s="142" t="s">
        <v>2115</v>
      </c>
      <c r="G125" s="143" t="s">
        <v>248</v>
      </c>
      <c r="H125" s="144">
        <v>230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2116</v>
      </c>
    </row>
    <row r="126" spans="2:65" s="1" customFormat="1" ht="36" customHeight="1">
      <c r="B126" s="139"/>
      <c r="C126" s="140" t="s">
        <v>82</v>
      </c>
      <c r="D126" s="140" t="s">
        <v>184</v>
      </c>
      <c r="E126" s="141" t="s">
        <v>2117</v>
      </c>
      <c r="F126" s="142" t="s">
        <v>2118</v>
      </c>
      <c r="G126" s="143" t="s">
        <v>248</v>
      </c>
      <c r="H126" s="144">
        <v>23</v>
      </c>
      <c r="I126" s="145"/>
      <c r="J126" s="145">
        <f>ROUND(I126*H126,2)</f>
        <v>0</v>
      </c>
      <c r="K126" s="142" t="s">
        <v>1</v>
      </c>
      <c r="L126" s="29"/>
      <c r="M126" s="146" t="s">
        <v>1</v>
      </c>
      <c r="N126" s="147" t="s">
        <v>37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188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188</v>
      </c>
      <c r="BM126" s="150" t="s">
        <v>2119</v>
      </c>
    </row>
    <row r="127" spans="2:65" s="1" customFormat="1" ht="24" customHeight="1">
      <c r="B127" s="139"/>
      <c r="C127" s="140" t="s">
        <v>206</v>
      </c>
      <c r="D127" s="140" t="s">
        <v>184</v>
      </c>
      <c r="E127" s="141" t="s">
        <v>2120</v>
      </c>
      <c r="F127" s="142" t="s">
        <v>2121</v>
      </c>
      <c r="G127" s="143" t="s">
        <v>187</v>
      </c>
      <c r="H127" s="144">
        <v>1</v>
      </c>
      <c r="I127" s="145"/>
      <c r="J127" s="145">
        <f>ROUND(I127*H127,2)</f>
        <v>0</v>
      </c>
      <c r="K127" s="142" t="s">
        <v>1</v>
      </c>
      <c r="L127" s="29"/>
      <c r="M127" s="189" t="s">
        <v>1</v>
      </c>
      <c r="N127" s="190" t="s">
        <v>37</v>
      </c>
      <c r="O127" s="191">
        <v>0</v>
      </c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50" t="s">
        <v>188</v>
      </c>
      <c r="AT127" s="150" t="s">
        <v>184</v>
      </c>
      <c r="AU127" s="150" t="s">
        <v>82</v>
      </c>
      <c r="AY127" s="17" t="s">
        <v>182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7" t="s">
        <v>80</v>
      </c>
      <c r="BK127" s="151">
        <f>ROUND(I127*H127,2)</f>
        <v>0</v>
      </c>
      <c r="BL127" s="17" t="s">
        <v>188</v>
      </c>
      <c r="BM127" s="150" t="s">
        <v>2122</v>
      </c>
    </row>
    <row r="128" spans="2:65" s="1" customFormat="1" ht="7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autoFilter ref="C121:K12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9"/>
  <sheetViews>
    <sheetView showGridLines="0" workbookViewId="0">
      <selection activeCell="A6" sqref="A6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109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2123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J106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ROUND((SUM(BE106:BE107) + SUM(BE127:BE158)),  2)</f>
        <v>0</v>
      </c>
      <c r="I35" s="94">
        <v>0.21</v>
      </c>
      <c r="J35" s="93">
        <f>ROUND(((SUM(BE106:BE107) + SUM(BE127:BE158))*I35),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ROUND((SUM(BF106:BF107) + SUM(BF127:BF158)),  2)</f>
        <v>0</v>
      </c>
      <c r="I36" s="94">
        <v>0.15</v>
      </c>
      <c r="J36" s="93">
        <f>ROUND(((SUM(BF106:BF107) + SUM(BF127:BF158))*I36),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ROUND((SUM(BG106:BG107) + SUM(BG127:BG158)),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ROUND((SUM(BH106:BH107) + SUM(BH127:BH158)),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ROUND((SUM(BI106:BI107) + SUM(BI127:BI158)),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10 - Demolice objektů a HTÚ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J127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4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4" s="9" customFormat="1" ht="19.899999999999999" customHeight="1">
      <c r="B99" s="110"/>
      <c r="D99" s="111" t="s">
        <v>139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14" s="9" customFormat="1" ht="19.899999999999999" customHeight="1">
      <c r="B100" s="110"/>
      <c r="D100" s="111" t="s">
        <v>2124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4" s="8" customFormat="1" ht="25" customHeight="1">
      <c r="B101" s="106"/>
      <c r="D101" s="107" t="s">
        <v>162</v>
      </c>
      <c r="E101" s="108"/>
      <c r="F101" s="108"/>
      <c r="G101" s="108"/>
      <c r="H101" s="108"/>
      <c r="I101" s="108"/>
      <c r="J101" s="109">
        <f>J154</f>
        <v>0</v>
      </c>
      <c r="L101" s="106"/>
    </row>
    <row r="102" spans="2:14" s="9" customFormat="1" ht="19.899999999999999" customHeight="1">
      <c r="B102" s="110"/>
      <c r="D102" s="111" t="s">
        <v>2125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4" s="9" customFormat="1" ht="19.899999999999999" customHeight="1">
      <c r="B103" s="110"/>
      <c r="D103" s="111" t="s">
        <v>2126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14" s="1" customFormat="1" ht="21.75" customHeight="1">
      <c r="B104" s="29"/>
      <c r="L104" s="29"/>
    </row>
    <row r="105" spans="2:14" s="1" customFormat="1" ht="7" customHeight="1">
      <c r="B105" s="29"/>
      <c r="L105" s="29"/>
    </row>
    <row r="106" spans="2:14" s="1" customFormat="1" ht="29.25" customHeight="1">
      <c r="B106" s="29"/>
      <c r="C106" s="105" t="s">
        <v>165</v>
      </c>
      <c r="J106" s="114">
        <v>0</v>
      </c>
      <c r="L106" s="29"/>
      <c r="N106" s="115" t="s">
        <v>36</v>
      </c>
    </row>
    <row r="107" spans="2:14" s="1" customFormat="1" ht="18" customHeight="1">
      <c r="B107" s="29"/>
      <c r="L107" s="29"/>
    </row>
    <row r="108" spans="2:14" s="1" customFormat="1" ht="29.25" customHeight="1">
      <c r="B108" s="29"/>
      <c r="C108" s="116" t="s">
        <v>166</v>
      </c>
      <c r="D108" s="95"/>
      <c r="E108" s="95"/>
      <c r="F108" s="95"/>
      <c r="G108" s="95"/>
      <c r="H108" s="95"/>
      <c r="I108" s="95"/>
      <c r="J108" s="117">
        <f>ROUND(J96+J106,2)</f>
        <v>0</v>
      </c>
      <c r="K108" s="95"/>
      <c r="L108" s="29"/>
    </row>
    <row r="109" spans="2:14" s="1" customFormat="1" ht="7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9"/>
    </row>
    <row r="113" spans="2:63" s="1" customFormat="1" ht="7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9"/>
    </row>
    <row r="114" spans="2:63" s="1" customFormat="1" ht="25" customHeight="1">
      <c r="B114" s="29"/>
      <c r="C114" s="21" t="s">
        <v>167</v>
      </c>
      <c r="L114" s="29"/>
    </row>
    <row r="115" spans="2:63" s="1" customFormat="1" ht="7" customHeight="1">
      <c r="B115" s="29"/>
      <c r="L115" s="29"/>
    </row>
    <row r="116" spans="2:63" s="1" customFormat="1" ht="12" customHeight="1">
      <c r="B116" s="29"/>
      <c r="C116" s="26" t="s">
        <v>14</v>
      </c>
      <c r="L116" s="29"/>
    </row>
    <row r="117" spans="2:63" s="1" customFormat="1" ht="16.5" customHeight="1">
      <c r="B117" s="29"/>
      <c r="E117" s="236" t="str">
        <f>E7</f>
        <v>Revitalizace areálu firmy ELMONTIA a.s.</v>
      </c>
      <c r="F117" s="237"/>
      <c r="G117" s="237"/>
      <c r="H117" s="237"/>
      <c r="L117" s="29"/>
    </row>
    <row r="118" spans="2:63" s="1" customFormat="1" ht="12" customHeight="1">
      <c r="B118" s="29"/>
      <c r="C118" s="26" t="s">
        <v>123</v>
      </c>
      <c r="L118" s="29"/>
    </row>
    <row r="119" spans="2:63" s="1" customFormat="1" ht="16.5" customHeight="1">
      <c r="B119" s="29"/>
      <c r="E119" s="220" t="str">
        <f>E9</f>
        <v>10 - Demolice objektů a HTÚ</v>
      </c>
      <c r="F119" s="235"/>
      <c r="G119" s="235"/>
      <c r="H119" s="235"/>
      <c r="L119" s="29"/>
    </row>
    <row r="120" spans="2:63" s="1" customFormat="1" ht="7" customHeight="1">
      <c r="B120" s="29"/>
      <c r="L120" s="29"/>
    </row>
    <row r="121" spans="2:63" s="1" customFormat="1" ht="12" customHeight="1">
      <c r="B121" s="29"/>
      <c r="C121" s="26" t="s">
        <v>18</v>
      </c>
      <c r="F121" s="24" t="str">
        <f>F12</f>
        <v>Nepasice</v>
      </c>
      <c r="I121" s="26" t="s">
        <v>20</v>
      </c>
      <c r="J121" s="49">
        <f>IF(J12="","",J12)</f>
        <v>44112</v>
      </c>
      <c r="L121" s="29"/>
    </row>
    <row r="122" spans="2:63" s="1" customFormat="1" ht="7" customHeight="1">
      <c r="B122" s="29"/>
      <c r="L122" s="29"/>
    </row>
    <row r="123" spans="2:63" s="1" customFormat="1" ht="15.25" customHeight="1">
      <c r="B123" s="29"/>
      <c r="C123" s="26" t="s">
        <v>21</v>
      </c>
      <c r="F123" s="24" t="str">
        <f>E15</f>
        <v>ELMONTIA a.s.</v>
      </c>
      <c r="I123" s="26" t="s">
        <v>26</v>
      </c>
      <c r="J123" s="27" t="str">
        <f>E21</f>
        <v>Ateliér Schmied</v>
      </c>
      <c r="L123" s="29"/>
    </row>
    <row r="124" spans="2:63" s="1" customFormat="1" ht="15.25" customHeight="1">
      <c r="B124" s="29"/>
      <c r="C124" s="26" t="s">
        <v>25</v>
      </c>
      <c r="F124" s="24" t="str">
        <f>IF(E18="","",E18)</f>
        <v xml:space="preserve"> </v>
      </c>
      <c r="I124" s="26" t="s">
        <v>29</v>
      </c>
      <c r="J124" s="27" t="str">
        <f>E24</f>
        <v>Ing. Miroslav Rádl</v>
      </c>
      <c r="L124" s="29"/>
    </row>
    <row r="125" spans="2:63" s="1" customFormat="1" ht="10.4" customHeight="1">
      <c r="B125" s="29"/>
      <c r="L125" s="29"/>
    </row>
    <row r="126" spans="2:63" s="10" customFormat="1" ht="29.25" customHeight="1">
      <c r="B126" s="118"/>
      <c r="C126" s="119" t="s">
        <v>168</v>
      </c>
      <c r="D126" s="120" t="s">
        <v>57</v>
      </c>
      <c r="E126" s="120" t="s">
        <v>53</v>
      </c>
      <c r="F126" s="120" t="s">
        <v>54</v>
      </c>
      <c r="G126" s="120" t="s">
        <v>169</v>
      </c>
      <c r="H126" s="120" t="s">
        <v>170</v>
      </c>
      <c r="I126" s="120" t="s">
        <v>171</v>
      </c>
      <c r="J126" s="121" t="s">
        <v>129</v>
      </c>
      <c r="K126" s="122" t="s">
        <v>172</v>
      </c>
      <c r="L126" s="118"/>
      <c r="M126" s="56" t="s">
        <v>1</v>
      </c>
      <c r="N126" s="57" t="s">
        <v>36</v>
      </c>
      <c r="O126" s="57" t="s">
        <v>173</v>
      </c>
      <c r="P126" s="57" t="s">
        <v>174</v>
      </c>
      <c r="Q126" s="57" t="s">
        <v>175</v>
      </c>
      <c r="R126" s="57" t="s">
        <v>176</v>
      </c>
      <c r="S126" s="57" t="s">
        <v>177</v>
      </c>
      <c r="T126" s="58" t="s">
        <v>178</v>
      </c>
    </row>
    <row r="127" spans="2:63" s="1" customFormat="1" ht="22.9" customHeight="1">
      <c r="B127" s="29"/>
      <c r="C127" s="61" t="s">
        <v>179</v>
      </c>
      <c r="J127" s="123">
        <f>BK127</f>
        <v>0</v>
      </c>
      <c r="L127" s="29"/>
      <c r="M127" s="59"/>
      <c r="N127" s="50"/>
      <c r="O127" s="50"/>
      <c r="P127" s="124">
        <f>P128+P154</f>
        <v>2459.5204779999999</v>
      </c>
      <c r="Q127" s="50"/>
      <c r="R127" s="124">
        <f>R128+R154</f>
        <v>0</v>
      </c>
      <c r="S127" s="50"/>
      <c r="T127" s="125">
        <f>T128+T154</f>
        <v>1235.4267</v>
      </c>
      <c r="AT127" s="17" t="s">
        <v>71</v>
      </c>
      <c r="AU127" s="17" t="s">
        <v>131</v>
      </c>
      <c r="BK127" s="126">
        <f>BK128+BK154</f>
        <v>0</v>
      </c>
    </row>
    <row r="128" spans="2:63" s="11" customFormat="1" ht="25.9" customHeight="1">
      <c r="B128" s="127"/>
      <c r="D128" s="128" t="s">
        <v>71</v>
      </c>
      <c r="E128" s="129" t="s">
        <v>180</v>
      </c>
      <c r="F128" s="129" t="s">
        <v>181</v>
      </c>
      <c r="J128" s="130">
        <f>BK128</f>
        <v>0</v>
      </c>
      <c r="L128" s="127"/>
      <c r="M128" s="131"/>
      <c r="N128" s="132"/>
      <c r="O128" s="132"/>
      <c r="P128" s="133">
        <f>P129+P141+P148</f>
        <v>2459.5204779999999</v>
      </c>
      <c r="Q128" s="132"/>
      <c r="R128" s="133">
        <f>R129+R141+R148</f>
        <v>0</v>
      </c>
      <c r="S128" s="132"/>
      <c r="T128" s="134">
        <f>T129+T141+T148</f>
        <v>1235.4267</v>
      </c>
      <c r="AR128" s="128" t="s">
        <v>80</v>
      </c>
      <c r="AT128" s="135" t="s">
        <v>71</v>
      </c>
      <c r="AU128" s="135" t="s">
        <v>72</v>
      </c>
      <c r="AY128" s="128" t="s">
        <v>182</v>
      </c>
      <c r="BK128" s="136">
        <f>BK129+BK141+BK148</f>
        <v>0</v>
      </c>
    </row>
    <row r="129" spans="2:65" s="11" customFormat="1" ht="22.9" customHeight="1">
      <c r="B129" s="127"/>
      <c r="D129" s="128" t="s">
        <v>71</v>
      </c>
      <c r="E129" s="137" t="s">
        <v>80</v>
      </c>
      <c r="F129" s="137" t="s">
        <v>183</v>
      </c>
      <c r="J129" s="138">
        <f>BK129</f>
        <v>0</v>
      </c>
      <c r="L129" s="127"/>
      <c r="M129" s="131"/>
      <c r="N129" s="132"/>
      <c r="O129" s="132"/>
      <c r="P129" s="133">
        <f>SUM(P130:P140)</f>
        <v>315.64330200000001</v>
      </c>
      <c r="Q129" s="132"/>
      <c r="R129" s="133">
        <f>SUM(R130:R140)</f>
        <v>0</v>
      </c>
      <c r="S129" s="132"/>
      <c r="T129" s="134">
        <f>SUM(T130:T140)</f>
        <v>0</v>
      </c>
      <c r="AR129" s="128" t="s">
        <v>80</v>
      </c>
      <c r="AT129" s="135" t="s">
        <v>71</v>
      </c>
      <c r="AU129" s="135" t="s">
        <v>80</v>
      </c>
      <c r="AY129" s="128" t="s">
        <v>182</v>
      </c>
      <c r="BK129" s="136">
        <f>SUM(BK130:BK140)</f>
        <v>0</v>
      </c>
    </row>
    <row r="130" spans="2:65" s="1" customFormat="1" ht="24" customHeight="1">
      <c r="B130" s="139"/>
      <c r="C130" s="140" t="s">
        <v>228</v>
      </c>
      <c r="D130" s="140" t="s">
        <v>184</v>
      </c>
      <c r="E130" s="141" t="s">
        <v>2127</v>
      </c>
      <c r="F130" s="142" t="s">
        <v>2128</v>
      </c>
      <c r="G130" s="143" t="s">
        <v>192</v>
      </c>
      <c r="H130" s="144">
        <v>1131.338</v>
      </c>
      <c r="I130" s="145"/>
      <c r="J130" s="145">
        <f>ROUND(I130*H130,2)</f>
        <v>0</v>
      </c>
      <c r="K130" s="142" t="s">
        <v>971</v>
      </c>
      <c r="L130" s="29"/>
      <c r="M130" s="146" t="s">
        <v>1</v>
      </c>
      <c r="N130" s="147" t="s">
        <v>37</v>
      </c>
      <c r="O130" s="148">
        <v>0.187</v>
      </c>
      <c r="P130" s="148">
        <f>O130*H130</f>
        <v>211.56020599999999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188</v>
      </c>
      <c r="AT130" s="150" t="s">
        <v>184</v>
      </c>
      <c r="AU130" s="150" t="s">
        <v>82</v>
      </c>
      <c r="AY130" s="17" t="s">
        <v>182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7" t="s">
        <v>80</v>
      </c>
      <c r="BK130" s="151">
        <f>ROUND(I130*H130,2)</f>
        <v>0</v>
      </c>
      <c r="BL130" s="17" t="s">
        <v>188</v>
      </c>
      <c r="BM130" s="150" t="s">
        <v>2129</v>
      </c>
    </row>
    <row r="131" spans="2:65" s="12" customFormat="1">
      <c r="B131" s="152"/>
      <c r="D131" s="153" t="s">
        <v>195</v>
      </c>
      <c r="E131" s="154" t="s">
        <v>1</v>
      </c>
      <c r="F131" s="155" t="s">
        <v>2130</v>
      </c>
      <c r="H131" s="154" t="s">
        <v>1</v>
      </c>
      <c r="L131" s="152"/>
      <c r="M131" s="156"/>
      <c r="N131" s="157"/>
      <c r="O131" s="157"/>
      <c r="P131" s="157"/>
      <c r="Q131" s="157"/>
      <c r="R131" s="157"/>
      <c r="S131" s="157"/>
      <c r="T131" s="158"/>
      <c r="AT131" s="154" t="s">
        <v>195</v>
      </c>
      <c r="AU131" s="154" t="s">
        <v>82</v>
      </c>
      <c r="AV131" s="12" t="s">
        <v>80</v>
      </c>
      <c r="AW131" s="12" t="s">
        <v>28</v>
      </c>
      <c r="AX131" s="12" t="s">
        <v>72</v>
      </c>
      <c r="AY131" s="154" t="s">
        <v>182</v>
      </c>
    </row>
    <row r="132" spans="2:65" s="13" customFormat="1">
      <c r="B132" s="159"/>
      <c r="D132" s="153" t="s">
        <v>195</v>
      </c>
      <c r="E132" s="160" t="s">
        <v>1</v>
      </c>
      <c r="F132" s="161" t="s">
        <v>2131</v>
      </c>
      <c r="H132" s="162">
        <v>261.8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195</v>
      </c>
      <c r="AU132" s="160" t="s">
        <v>82</v>
      </c>
      <c r="AV132" s="13" t="s">
        <v>82</v>
      </c>
      <c r="AW132" s="13" t="s">
        <v>28</v>
      </c>
      <c r="AX132" s="13" t="s">
        <v>72</v>
      </c>
      <c r="AY132" s="160" t="s">
        <v>182</v>
      </c>
    </row>
    <row r="133" spans="2:65" s="12" customFormat="1">
      <c r="B133" s="152"/>
      <c r="D133" s="153" t="s">
        <v>195</v>
      </c>
      <c r="E133" s="154" t="s">
        <v>1</v>
      </c>
      <c r="F133" s="155" t="s">
        <v>203</v>
      </c>
      <c r="H133" s="154" t="s">
        <v>1</v>
      </c>
      <c r="L133" s="152"/>
      <c r="M133" s="156"/>
      <c r="N133" s="157"/>
      <c r="O133" s="157"/>
      <c r="P133" s="157"/>
      <c r="Q133" s="157"/>
      <c r="R133" s="157"/>
      <c r="S133" s="157"/>
      <c r="T133" s="158"/>
      <c r="AT133" s="154" t="s">
        <v>195</v>
      </c>
      <c r="AU133" s="154" t="s">
        <v>82</v>
      </c>
      <c r="AV133" s="12" t="s">
        <v>80</v>
      </c>
      <c r="AW133" s="12" t="s">
        <v>28</v>
      </c>
      <c r="AX133" s="12" t="s">
        <v>72</v>
      </c>
      <c r="AY133" s="154" t="s">
        <v>182</v>
      </c>
    </row>
    <row r="134" spans="2:65" s="13" customFormat="1">
      <c r="B134" s="159"/>
      <c r="D134" s="153" t="s">
        <v>195</v>
      </c>
      <c r="E134" s="160" t="s">
        <v>1</v>
      </c>
      <c r="F134" s="161" t="s">
        <v>2132</v>
      </c>
      <c r="H134" s="162">
        <v>1.8879999999999999</v>
      </c>
      <c r="L134" s="159"/>
      <c r="M134" s="163"/>
      <c r="N134" s="164"/>
      <c r="O134" s="164"/>
      <c r="P134" s="164"/>
      <c r="Q134" s="164"/>
      <c r="R134" s="164"/>
      <c r="S134" s="164"/>
      <c r="T134" s="165"/>
      <c r="AT134" s="160" t="s">
        <v>195</v>
      </c>
      <c r="AU134" s="160" t="s">
        <v>82</v>
      </c>
      <c r="AV134" s="13" t="s">
        <v>82</v>
      </c>
      <c r="AW134" s="13" t="s">
        <v>28</v>
      </c>
      <c r="AX134" s="13" t="s">
        <v>72</v>
      </c>
      <c r="AY134" s="160" t="s">
        <v>182</v>
      </c>
    </row>
    <row r="135" spans="2:65" s="12" customFormat="1">
      <c r="B135" s="152"/>
      <c r="D135" s="153" t="s">
        <v>195</v>
      </c>
      <c r="E135" s="154" t="s">
        <v>1</v>
      </c>
      <c r="F135" s="155" t="s">
        <v>2133</v>
      </c>
      <c r="H135" s="154" t="s">
        <v>1</v>
      </c>
      <c r="L135" s="152"/>
      <c r="M135" s="156"/>
      <c r="N135" s="157"/>
      <c r="O135" s="157"/>
      <c r="P135" s="157"/>
      <c r="Q135" s="157"/>
      <c r="R135" s="157"/>
      <c r="S135" s="157"/>
      <c r="T135" s="158"/>
      <c r="AT135" s="154" t="s">
        <v>195</v>
      </c>
      <c r="AU135" s="154" t="s">
        <v>82</v>
      </c>
      <c r="AV135" s="12" t="s">
        <v>80</v>
      </c>
      <c r="AW135" s="12" t="s">
        <v>28</v>
      </c>
      <c r="AX135" s="12" t="s">
        <v>72</v>
      </c>
      <c r="AY135" s="154" t="s">
        <v>182</v>
      </c>
    </row>
    <row r="136" spans="2:65" s="13" customFormat="1">
      <c r="B136" s="159"/>
      <c r="D136" s="153" t="s">
        <v>195</v>
      </c>
      <c r="E136" s="160" t="s">
        <v>1</v>
      </c>
      <c r="F136" s="161" t="s">
        <v>2134</v>
      </c>
      <c r="H136" s="162">
        <v>867.65</v>
      </c>
      <c r="L136" s="159"/>
      <c r="M136" s="163"/>
      <c r="N136" s="164"/>
      <c r="O136" s="164"/>
      <c r="P136" s="164"/>
      <c r="Q136" s="164"/>
      <c r="R136" s="164"/>
      <c r="S136" s="164"/>
      <c r="T136" s="165"/>
      <c r="AT136" s="160" t="s">
        <v>195</v>
      </c>
      <c r="AU136" s="160" t="s">
        <v>82</v>
      </c>
      <c r="AV136" s="13" t="s">
        <v>82</v>
      </c>
      <c r="AW136" s="13" t="s">
        <v>28</v>
      </c>
      <c r="AX136" s="13" t="s">
        <v>72</v>
      </c>
      <c r="AY136" s="160" t="s">
        <v>182</v>
      </c>
    </row>
    <row r="137" spans="2:65" s="14" customFormat="1">
      <c r="B137" s="166"/>
      <c r="D137" s="153" t="s">
        <v>195</v>
      </c>
      <c r="E137" s="167" t="s">
        <v>1</v>
      </c>
      <c r="F137" s="168" t="s">
        <v>205</v>
      </c>
      <c r="H137" s="169">
        <v>1131.338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7" t="s">
        <v>195</v>
      </c>
      <c r="AU137" s="167" t="s">
        <v>82</v>
      </c>
      <c r="AV137" s="14" t="s">
        <v>188</v>
      </c>
      <c r="AW137" s="14" t="s">
        <v>28</v>
      </c>
      <c r="AX137" s="14" t="s">
        <v>80</v>
      </c>
      <c r="AY137" s="167" t="s">
        <v>182</v>
      </c>
    </row>
    <row r="138" spans="2:65" s="1" customFormat="1" ht="24" customHeight="1">
      <c r="B138" s="139"/>
      <c r="C138" s="140" t="s">
        <v>232</v>
      </c>
      <c r="D138" s="140" t="s">
        <v>184</v>
      </c>
      <c r="E138" s="141" t="s">
        <v>207</v>
      </c>
      <c r="F138" s="142" t="s">
        <v>208</v>
      </c>
      <c r="G138" s="143" t="s">
        <v>192</v>
      </c>
      <c r="H138" s="144">
        <v>1131.338</v>
      </c>
      <c r="I138" s="145"/>
      <c r="J138" s="145">
        <f>ROUND(I138*H138,2)</f>
        <v>0</v>
      </c>
      <c r="K138" s="142" t="s">
        <v>971</v>
      </c>
      <c r="L138" s="29"/>
      <c r="M138" s="146" t="s">
        <v>1</v>
      </c>
      <c r="N138" s="147" t="s">
        <v>37</v>
      </c>
      <c r="O138" s="148">
        <v>8.3000000000000004E-2</v>
      </c>
      <c r="P138" s="148">
        <f>O138*H138</f>
        <v>93.901054000000002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188</v>
      </c>
      <c r="AT138" s="150" t="s">
        <v>184</v>
      </c>
      <c r="AU138" s="150" t="s">
        <v>82</v>
      </c>
      <c r="AY138" s="17" t="s">
        <v>182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7" t="s">
        <v>80</v>
      </c>
      <c r="BK138" s="151">
        <f>ROUND(I138*H138,2)</f>
        <v>0</v>
      </c>
      <c r="BL138" s="17" t="s">
        <v>188</v>
      </c>
      <c r="BM138" s="150" t="s">
        <v>2135</v>
      </c>
    </row>
    <row r="139" spans="2:65" s="1" customFormat="1" ht="16.5" customHeight="1">
      <c r="B139" s="139"/>
      <c r="C139" s="140" t="s">
        <v>239</v>
      </c>
      <c r="D139" s="140" t="s">
        <v>184</v>
      </c>
      <c r="E139" s="141" t="s">
        <v>229</v>
      </c>
      <c r="F139" s="142" t="s">
        <v>230</v>
      </c>
      <c r="G139" s="143" t="s">
        <v>192</v>
      </c>
      <c r="H139" s="144">
        <v>1131.338</v>
      </c>
      <c r="I139" s="145"/>
      <c r="J139" s="145">
        <f>ROUND(I139*H139,2)</f>
        <v>0</v>
      </c>
      <c r="K139" s="142" t="s">
        <v>971</v>
      </c>
      <c r="L139" s="29"/>
      <c r="M139" s="146" t="s">
        <v>1</v>
      </c>
      <c r="N139" s="147" t="s">
        <v>37</v>
      </c>
      <c r="O139" s="148">
        <v>8.9999999999999993E-3</v>
      </c>
      <c r="P139" s="148">
        <f>O139*H139</f>
        <v>10.182041999999999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188</v>
      </c>
      <c r="AT139" s="150" t="s">
        <v>184</v>
      </c>
      <c r="AU139" s="150" t="s">
        <v>82</v>
      </c>
      <c r="AY139" s="17" t="s">
        <v>182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7" t="s">
        <v>80</v>
      </c>
      <c r="BK139" s="151">
        <f>ROUND(I139*H139,2)</f>
        <v>0</v>
      </c>
      <c r="BL139" s="17" t="s">
        <v>188</v>
      </c>
      <c r="BM139" s="150" t="s">
        <v>2136</v>
      </c>
    </row>
    <row r="140" spans="2:65" s="1" customFormat="1" ht="24" customHeight="1">
      <c r="B140" s="139"/>
      <c r="C140" s="140" t="s">
        <v>245</v>
      </c>
      <c r="D140" s="140" t="s">
        <v>184</v>
      </c>
      <c r="E140" s="141" t="s">
        <v>233</v>
      </c>
      <c r="F140" s="142" t="s">
        <v>2137</v>
      </c>
      <c r="G140" s="143" t="s">
        <v>235</v>
      </c>
      <c r="H140" s="144">
        <v>1131.338</v>
      </c>
      <c r="I140" s="145"/>
      <c r="J140" s="145">
        <f>ROUND(I140*H140,2)</f>
        <v>0</v>
      </c>
      <c r="K140" s="142" t="s">
        <v>971</v>
      </c>
      <c r="L140" s="29"/>
      <c r="M140" s="146" t="s">
        <v>1</v>
      </c>
      <c r="N140" s="147" t="s">
        <v>37</v>
      </c>
      <c r="O140" s="148">
        <v>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188</v>
      </c>
      <c r="AT140" s="150" t="s">
        <v>184</v>
      </c>
      <c r="AU140" s="150" t="s">
        <v>82</v>
      </c>
      <c r="AY140" s="17" t="s">
        <v>182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7" t="s">
        <v>80</v>
      </c>
      <c r="BK140" s="151">
        <f>ROUND(I140*H140,2)</f>
        <v>0</v>
      </c>
      <c r="BL140" s="17" t="s">
        <v>188</v>
      </c>
      <c r="BM140" s="150" t="s">
        <v>2138</v>
      </c>
    </row>
    <row r="141" spans="2:65" s="11" customFormat="1" ht="22.9" customHeight="1">
      <c r="B141" s="127"/>
      <c r="D141" s="128" t="s">
        <v>71</v>
      </c>
      <c r="E141" s="137" t="s">
        <v>245</v>
      </c>
      <c r="F141" s="137" t="s">
        <v>967</v>
      </c>
      <c r="J141" s="138">
        <f>BK141</f>
        <v>0</v>
      </c>
      <c r="L141" s="127"/>
      <c r="M141" s="131"/>
      <c r="N141" s="132"/>
      <c r="O141" s="132"/>
      <c r="P141" s="133">
        <f>SUM(P142:P147)</f>
        <v>1968.4465419999999</v>
      </c>
      <c r="Q141" s="132"/>
      <c r="R141" s="133">
        <f>SUM(R142:R147)</f>
        <v>0</v>
      </c>
      <c r="S141" s="132"/>
      <c r="T141" s="134">
        <f>SUM(T142:T147)</f>
        <v>1235.4267</v>
      </c>
      <c r="AR141" s="128" t="s">
        <v>80</v>
      </c>
      <c r="AT141" s="135" t="s">
        <v>71</v>
      </c>
      <c r="AU141" s="135" t="s">
        <v>80</v>
      </c>
      <c r="AY141" s="128" t="s">
        <v>182</v>
      </c>
      <c r="BK141" s="136">
        <f>SUM(BK142:BK147)</f>
        <v>0</v>
      </c>
    </row>
    <row r="142" spans="2:65" s="1" customFormat="1" ht="24" customHeight="1">
      <c r="B142" s="139"/>
      <c r="C142" s="140" t="s">
        <v>80</v>
      </c>
      <c r="D142" s="140" t="s">
        <v>184</v>
      </c>
      <c r="E142" s="141" t="s">
        <v>2139</v>
      </c>
      <c r="F142" s="142" t="s">
        <v>2140</v>
      </c>
      <c r="G142" s="143" t="s">
        <v>192</v>
      </c>
      <c r="H142" s="144">
        <v>8236.1779999999999</v>
      </c>
      <c r="I142" s="145"/>
      <c r="J142" s="145">
        <f>ROUND(I142*H142,2)</f>
        <v>0</v>
      </c>
      <c r="K142" s="142" t="s">
        <v>971</v>
      </c>
      <c r="L142" s="29"/>
      <c r="M142" s="146" t="s">
        <v>1</v>
      </c>
      <c r="N142" s="147" t="s">
        <v>37</v>
      </c>
      <c r="O142" s="148">
        <v>0.23899999999999999</v>
      </c>
      <c r="P142" s="148">
        <f>O142*H142</f>
        <v>1968.4465419999999</v>
      </c>
      <c r="Q142" s="148">
        <v>0</v>
      </c>
      <c r="R142" s="148">
        <f>Q142*H142</f>
        <v>0</v>
      </c>
      <c r="S142" s="148">
        <v>0.15</v>
      </c>
      <c r="T142" s="149">
        <f>S142*H142</f>
        <v>1235.4267</v>
      </c>
      <c r="AR142" s="150" t="s">
        <v>188</v>
      </c>
      <c r="AT142" s="150" t="s">
        <v>184</v>
      </c>
      <c r="AU142" s="150" t="s">
        <v>82</v>
      </c>
      <c r="AY142" s="17" t="s">
        <v>182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7" t="s">
        <v>80</v>
      </c>
      <c r="BK142" s="151">
        <f>ROUND(I142*H142,2)</f>
        <v>0</v>
      </c>
      <c r="BL142" s="17" t="s">
        <v>188</v>
      </c>
      <c r="BM142" s="150" t="s">
        <v>2141</v>
      </c>
    </row>
    <row r="143" spans="2:65" s="13" customFormat="1">
      <c r="B143" s="159"/>
      <c r="D143" s="153" t="s">
        <v>195</v>
      </c>
      <c r="E143" s="160" t="s">
        <v>1</v>
      </c>
      <c r="F143" s="161" t="s">
        <v>2142</v>
      </c>
      <c r="H143" s="162">
        <v>7935.1580000000004</v>
      </c>
      <c r="L143" s="159"/>
      <c r="M143" s="163"/>
      <c r="N143" s="164"/>
      <c r="O143" s="164"/>
      <c r="P143" s="164"/>
      <c r="Q143" s="164"/>
      <c r="R143" s="164"/>
      <c r="S143" s="164"/>
      <c r="T143" s="165"/>
      <c r="AT143" s="160" t="s">
        <v>195</v>
      </c>
      <c r="AU143" s="160" t="s">
        <v>82</v>
      </c>
      <c r="AV143" s="13" t="s">
        <v>82</v>
      </c>
      <c r="AW143" s="13" t="s">
        <v>28</v>
      </c>
      <c r="AX143" s="13" t="s">
        <v>72</v>
      </c>
      <c r="AY143" s="160" t="s">
        <v>182</v>
      </c>
    </row>
    <row r="144" spans="2:65" s="13" customFormat="1">
      <c r="B144" s="159"/>
      <c r="D144" s="153" t="s">
        <v>195</v>
      </c>
      <c r="E144" s="160" t="s">
        <v>1</v>
      </c>
      <c r="F144" s="161" t="s">
        <v>2143</v>
      </c>
      <c r="H144" s="162">
        <v>65.52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195</v>
      </c>
      <c r="AU144" s="160" t="s">
        <v>82</v>
      </c>
      <c r="AV144" s="13" t="s">
        <v>82</v>
      </c>
      <c r="AW144" s="13" t="s">
        <v>28</v>
      </c>
      <c r="AX144" s="13" t="s">
        <v>72</v>
      </c>
      <c r="AY144" s="160" t="s">
        <v>182</v>
      </c>
    </row>
    <row r="145" spans="2:65" s="13" customFormat="1">
      <c r="B145" s="159"/>
      <c r="D145" s="153" t="s">
        <v>195</v>
      </c>
      <c r="E145" s="160" t="s">
        <v>1</v>
      </c>
      <c r="F145" s="161" t="s">
        <v>2144</v>
      </c>
      <c r="H145" s="162">
        <v>145.5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195</v>
      </c>
      <c r="AU145" s="160" t="s">
        <v>82</v>
      </c>
      <c r="AV145" s="13" t="s">
        <v>82</v>
      </c>
      <c r="AW145" s="13" t="s">
        <v>28</v>
      </c>
      <c r="AX145" s="13" t="s">
        <v>72</v>
      </c>
      <c r="AY145" s="160" t="s">
        <v>182</v>
      </c>
    </row>
    <row r="146" spans="2:65" s="13" customFormat="1">
      <c r="B146" s="159"/>
      <c r="D146" s="153" t="s">
        <v>195</v>
      </c>
      <c r="E146" s="160" t="s">
        <v>1</v>
      </c>
      <c r="F146" s="161" t="s">
        <v>2145</v>
      </c>
      <c r="H146" s="162">
        <v>90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0" t="s">
        <v>195</v>
      </c>
      <c r="AU146" s="160" t="s">
        <v>82</v>
      </c>
      <c r="AV146" s="13" t="s">
        <v>82</v>
      </c>
      <c r="AW146" s="13" t="s">
        <v>28</v>
      </c>
      <c r="AX146" s="13" t="s">
        <v>72</v>
      </c>
      <c r="AY146" s="160" t="s">
        <v>182</v>
      </c>
    </row>
    <row r="147" spans="2:65" s="14" customFormat="1">
      <c r="B147" s="166"/>
      <c r="D147" s="153" t="s">
        <v>195</v>
      </c>
      <c r="E147" s="167" t="s">
        <v>1</v>
      </c>
      <c r="F147" s="168" t="s">
        <v>205</v>
      </c>
      <c r="H147" s="169">
        <v>8236.1779999999999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7" t="s">
        <v>195</v>
      </c>
      <c r="AU147" s="167" t="s">
        <v>82</v>
      </c>
      <c r="AV147" s="14" t="s">
        <v>188</v>
      </c>
      <c r="AW147" s="14" t="s">
        <v>28</v>
      </c>
      <c r="AX147" s="14" t="s">
        <v>80</v>
      </c>
      <c r="AY147" s="167" t="s">
        <v>182</v>
      </c>
    </row>
    <row r="148" spans="2:65" s="11" customFormat="1" ht="22.9" customHeight="1">
      <c r="B148" s="127"/>
      <c r="D148" s="128" t="s">
        <v>71</v>
      </c>
      <c r="E148" s="137" t="s">
        <v>2146</v>
      </c>
      <c r="F148" s="137" t="s">
        <v>2147</v>
      </c>
      <c r="J148" s="138">
        <f>BK148</f>
        <v>0</v>
      </c>
      <c r="L148" s="127"/>
      <c r="M148" s="131"/>
      <c r="N148" s="132"/>
      <c r="O148" s="132"/>
      <c r="P148" s="133">
        <f>SUM(P149:P153)</f>
        <v>175.430634</v>
      </c>
      <c r="Q148" s="132"/>
      <c r="R148" s="133">
        <f>SUM(R149:R153)</f>
        <v>0</v>
      </c>
      <c r="S148" s="132"/>
      <c r="T148" s="134">
        <f>SUM(T149:T153)</f>
        <v>0</v>
      </c>
      <c r="AR148" s="128" t="s">
        <v>80</v>
      </c>
      <c r="AT148" s="135" t="s">
        <v>71</v>
      </c>
      <c r="AU148" s="135" t="s">
        <v>80</v>
      </c>
      <c r="AY148" s="128" t="s">
        <v>182</v>
      </c>
      <c r="BK148" s="136">
        <f>SUM(BK149:BK153)</f>
        <v>0</v>
      </c>
    </row>
    <row r="149" spans="2:65" s="1" customFormat="1" ht="24" customHeight="1">
      <c r="B149" s="139"/>
      <c r="C149" s="140" t="s">
        <v>82</v>
      </c>
      <c r="D149" s="140" t="s">
        <v>184</v>
      </c>
      <c r="E149" s="141" t="s">
        <v>2148</v>
      </c>
      <c r="F149" s="142" t="s">
        <v>2149</v>
      </c>
      <c r="G149" s="143" t="s">
        <v>235</v>
      </c>
      <c r="H149" s="144">
        <v>1235.4269999999999</v>
      </c>
      <c r="I149" s="145"/>
      <c r="J149" s="145">
        <f>ROUND(I149*H149,2)</f>
        <v>0</v>
      </c>
      <c r="K149" s="142" t="s">
        <v>971</v>
      </c>
      <c r="L149" s="29"/>
      <c r="M149" s="146" t="s">
        <v>1</v>
      </c>
      <c r="N149" s="147" t="s">
        <v>37</v>
      </c>
      <c r="O149" s="148">
        <v>9.0999999999999998E-2</v>
      </c>
      <c r="P149" s="148">
        <f>O149*H149</f>
        <v>112.42385699999998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188</v>
      </c>
      <c r="AT149" s="150" t="s">
        <v>184</v>
      </c>
      <c r="AU149" s="150" t="s">
        <v>82</v>
      </c>
      <c r="AY149" s="17" t="s">
        <v>182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7" t="s">
        <v>80</v>
      </c>
      <c r="BK149" s="151">
        <f>ROUND(I149*H149,2)</f>
        <v>0</v>
      </c>
      <c r="BL149" s="17" t="s">
        <v>188</v>
      </c>
      <c r="BM149" s="150" t="s">
        <v>2150</v>
      </c>
    </row>
    <row r="150" spans="2:65" s="1" customFormat="1" ht="24" customHeight="1">
      <c r="B150" s="139"/>
      <c r="C150" s="140" t="s">
        <v>206</v>
      </c>
      <c r="D150" s="140" t="s">
        <v>184</v>
      </c>
      <c r="E150" s="141" t="s">
        <v>2151</v>
      </c>
      <c r="F150" s="142" t="s">
        <v>2152</v>
      </c>
      <c r="G150" s="143" t="s">
        <v>235</v>
      </c>
      <c r="H150" s="144">
        <v>18531.404999999999</v>
      </c>
      <c r="I150" s="145"/>
      <c r="J150" s="145">
        <f>ROUND(I150*H150,2)</f>
        <v>0</v>
      </c>
      <c r="K150" s="142" t="s">
        <v>971</v>
      </c>
      <c r="L150" s="29"/>
      <c r="M150" s="146" t="s">
        <v>1</v>
      </c>
      <c r="N150" s="147" t="s">
        <v>37</v>
      </c>
      <c r="O150" s="148">
        <v>3.0000000000000001E-3</v>
      </c>
      <c r="P150" s="148">
        <f>O150*H150</f>
        <v>55.594214999999998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188</v>
      </c>
      <c r="AT150" s="150" t="s">
        <v>184</v>
      </c>
      <c r="AU150" s="150" t="s">
        <v>82</v>
      </c>
      <c r="AY150" s="17" t="s">
        <v>182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7" t="s">
        <v>80</v>
      </c>
      <c r="BK150" s="151">
        <f>ROUND(I150*H150,2)</f>
        <v>0</v>
      </c>
      <c r="BL150" s="17" t="s">
        <v>188</v>
      </c>
      <c r="BM150" s="150" t="s">
        <v>2153</v>
      </c>
    </row>
    <row r="151" spans="2:65" s="13" customFormat="1">
      <c r="B151" s="159"/>
      <c r="D151" s="153" t="s">
        <v>195</v>
      </c>
      <c r="F151" s="161" t="s">
        <v>2154</v>
      </c>
      <c r="H151" s="162">
        <v>18531.404999999999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3</v>
      </c>
      <c r="AX151" s="13" t="s">
        <v>80</v>
      </c>
      <c r="AY151" s="160" t="s">
        <v>182</v>
      </c>
    </row>
    <row r="152" spans="2:65" s="1" customFormat="1" ht="16.5" customHeight="1">
      <c r="B152" s="139"/>
      <c r="C152" s="140" t="s">
        <v>188</v>
      </c>
      <c r="D152" s="140" t="s">
        <v>184</v>
      </c>
      <c r="E152" s="141" t="s">
        <v>2155</v>
      </c>
      <c r="F152" s="142" t="s">
        <v>2156</v>
      </c>
      <c r="G152" s="143" t="s">
        <v>235</v>
      </c>
      <c r="H152" s="144">
        <v>1235.4269999999999</v>
      </c>
      <c r="I152" s="145"/>
      <c r="J152" s="145">
        <f>ROUND(I152*H152,2)</f>
        <v>0</v>
      </c>
      <c r="K152" s="142" t="s">
        <v>971</v>
      </c>
      <c r="L152" s="29"/>
      <c r="M152" s="146" t="s">
        <v>1</v>
      </c>
      <c r="N152" s="147" t="s">
        <v>37</v>
      </c>
      <c r="O152" s="148">
        <v>6.0000000000000001E-3</v>
      </c>
      <c r="P152" s="148">
        <f>O152*H152</f>
        <v>7.4125619999999994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188</v>
      </c>
      <c r="AT152" s="150" t="s">
        <v>184</v>
      </c>
      <c r="AU152" s="150" t="s">
        <v>82</v>
      </c>
      <c r="AY152" s="17" t="s">
        <v>182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80</v>
      </c>
      <c r="BK152" s="151">
        <f>ROUND(I152*H152,2)</f>
        <v>0</v>
      </c>
      <c r="BL152" s="17" t="s">
        <v>188</v>
      </c>
      <c r="BM152" s="150" t="s">
        <v>2157</v>
      </c>
    </row>
    <row r="153" spans="2:65" s="1" customFormat="1" ht="24" customHeight="1">
      <c r="B153" s="139"/>
      <c r="C153" s="140" t="s">
        <v>215</v>
      </c>
      <c r="D153" s="140" t="s">
        <v>184</v>
      </c>
      <c r="E153" s="141" t="s">
        <v>2158</v>
      </c>
      <c r="F153" s="142" t="s">
        <v>2159</v>
      </c>
      <c r="G153" s="143" t="s">
        <v>235</v>
      </c>
      <c r="H153" s="144">
        <v>1235.4269999999999</v>
      </c>
      <c r="I153" s="145"/>
      <c r="J153" s="145">
        <f>ROUND(I153*H153,2)</f>
        <v>0</v>
      </c>
      <c r="K153" s="142" t="s">
        <v>971</v>
      </c>
      <c r="L153" s="29"/>
      <c r="M153" s="146" t="s">
        <v>1</v>
      </c>
      <c r="N153" s="147" t="s">
        <v>37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188</v>
      </c>
      <c r="AT153" s="150" t="s">
        <v>184</v>
      </c>
      <c r="AU153" s="150" t="s">
        <v>82</v>
      </c>
      <c r="AY153" s="17" t="s">
        <v>182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80</v>
      </c>
      <c r="BK153" s="151">
        <f>ROUND(I153*H153,2)</f>
        <v>0</v>
      </c>
      <c r="BL153" s="17" t="s">
        <v>188</v>
      </c>
      <c r="BM153" s="150" t="s">
        <v>2160</v>
      </c>
    </row>
    <row r="154" spans="2:65" s="11" customFormat="1" ht="25.9" customHeight="1">
      <c r="B154" s="127"/>
      <c r="D154" s="128" t="s">
        <v>71</v>
      </c>
      <c r="E154" s="129" t="s">
        <v>1773</v>
      </c>
      <c r="F154" s="129" t="s">
        <v>1774</v>
      </c>
      <c r="J154" s="130">
        <f>BK154</f>
        <v>0</v>
      </c>
      <c r="L154" s="127"/>
      <c r="M154" s="131"/>
      <c r="N154" s="132"/>
      <c r="O154" s="132"/>
      <c r="P154" s="133">
        <f>P155+P157</f>
        <v>0</v>
      </c>
      <c r="Q154" s="132"/>
      <c r="R154" s="133">
        <f>R155+R157</f>
        <v>0</v>
      </c>
      <c r="S154" s="132"/>
      <c r="T154" s="134">
        <f>T155+T157</f>
        <v>0</v>
      </c>
      <c r="AR154" s="128" t="s">
        <v>215</v>
      </c>
      <c r="AT154" s="135" t="s">
        <v>71</v>
      </c>
      <c r="AU154" s="135" t="s">
        <v>72</v>
      </c>
      <c r="AY154" s="128" t="s">
        <v>182</v>
      </c>
      <c r="BK154" s="136">
        <f>BK155+BK157</f>
        <v>0</v>
      </c>
    </row>
    <row r="155" spans="2:65" s="11" customFormat="1" ht="22.9" customHeight="1">
      <c r="B155" s="127"/>
      <c r="D155" s="128" t="s">
        <v>71</v>
      </c>
      <c r="E155" s="137" t="s">
        <v>2161</v>
      </c>
      <c r="F155" s="137" t="s">
        <v>2162</v>
      </c>
      <c r="J155" s="138">
        <f>BK155</f>
        <v>0</v>
      </c>
      <c r="L155" s="127"/>
      <c r="M155" s="131"/>
      <c r="N155" s="132"/>
      <c r="O155" s="132"/>
      <c r="P155" s="133">
        <f>P156</f>
        <v>0</v>
      </c>
      <c r="Q155" s="132"/>
      <c r="R155" s="133">
        <f>R156</f>
        <v>0</v>
      </c>
      <c r="S155" s="132"/>
      <c r="T155" s="134">
        <f>T156</f>
        <v>0</v>
      </c>
      <c r="AR155" s="128" t="s">
        <v>215</v>
      </c>
      <c r="AT155" s="135" t="s">
        <v>71</v>
      </c>
      <c r="AU155" s="135" t="s">
        <v>80</v>
      </c>
      <c r="AY155" s="128" t="s">
        <v>182</v>
      </c>
      <c r="BK155" s="136">
        <f>BK156</f>
        <v>0</v>
      </c>
    </row>
    <row r="156" spans="2:65" s="1" customFormat="1" ht="16.5" customHeight="1">
      <c r="B156" s="139"/>
      <c r="C156" s="140" t="s">
        <v>107</v>
      </c>
      <c r="D156" s="140" t="s">
        <v>184</v>
      </c>
      <c r="E156" s="141" t="s">
        <v>2163</v>
      </c>
      <c r="F156" s="142" t="s">
        <v>2164</v>
      </c>
      <c r="G156" s="143" t="s">
        <v>1779</v>
      </c>
      <c r="H156" s="144">
        <v>1</v>
      </c>
      <c r="I156" s="145"/>
      <c r="J156" s="145">
        <f>ROUND(I156*H156,2)</f>
        <v>0</v>
      </c>
      <c r="K156" s="142" t="s">
        <v>971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1780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1780</v>
      </c>
      <c r="BM156" s="150" t="s">
        <v>2165</v>
      </c>
    </row>
    <row r="157" spans="2:65" s="11" customFormat="1" ht="22.9" customHeight="1">
      <c r="B157" s="127"/>
      <c r="D157" s="128" t="s">
        <v>71</v>
      </c>
      <c r="E157" s="137" t="s">
        <v>2166</v>
      </c>
      <c r="F157" s="137" t="s">
        <v>2167</v>
      </c>
      <c r="J157" s="138">
        <f>BK157</f>
        <v>0</v>
      </c>
      <c r="L157" s="127"/>
      <c r="M157" s="131"/>
      <c r="N157" s="132"/>
      <c r="O157" s="132"/>
      <c r="P157" s="133">
        <f>P158</f>
        <v>0</v>
      </c>
      <c r="Q157" s="132"/>
      <c r="R157" s="133">
        <f>R158</f>
        <v>0</v>
      </c>
      <c r="S157" s="132"/>
      <c r="T157" s="134">
        <f>T158</f>
        <v>0</v>
      </c>
      <c r="AR157" s="128" t="s">
        <v>215</v>
      </c>
      <c r="AT157" s="135" t="s">
        <v>71</v>
      </c>
      <c r="AU157" s="135" t="s">
        <v>80</v>
      </c>
      <c r="AY157" s="128" t="s">
        <v>182</v>
      </c>
      <c r="BK157" s="136">
        <f>BK158</f>
        <v>0</v>
      </c>
    </row>
    <row r="158" spans="2:65" s="1" customFormat="1" ht="16.5" customHeight="1">
      <c r="B158" s="139"/>
      <c r="C158" s="140" t="s">
        <v>257</v>
      </c>
      <c r="D158" s="140" t="s">
        <v>184</v>
      </c>
      <c r="E158" s="141" t="s">
        <v>2168</v>
      </c>
      <c r="F158" s="142" t="s">
        <v>2169</v>
      </c>
      <c r="G158" s="143" t="s">
        <v>1779</v>
      </c>
      <c r="H158" s="144">
        <v>1</v>
      </c>
      <c r="I158" s="145"/>
      <c r="J158" s="145">
        <f>ROUND(I158*H158,2)</f>
        <v>0</v>
      </c>
      <c r="K158" s="142" t="s">
        <v>971</v>
      </c>
      <c r="L158" s="29"/>
      <c r="M158" s="189" t="s">
        <v>1</v>
      </c>
      <c r="N158" s="190" t="s">
        <v>37</v>
      </c>
      <c r="O158" s="191">
        <v>0</v>
      </c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50" t="s">
        <v>1780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1780</v>
      </c>
      <c r="BM158" s="150" t="s">
        <v>2170</v>
      </c>
    </row>
    <row r="159" spans="2:65" s="1" customFormat="1" ht="7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9"/>
    </row>
  </sheetData>
  <autoFilter ref="C126:K15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3"/>
  <sheetViews>
    <sheetView showGridLines="0" tabSelected="1" topLeftCell="A1365" workbookViewId="0">
      <selection activeCell="F1228" sqref="F1228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5"/>
    </row>
    <row r="2" spans="1:5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81</v>
      </c>
      <c r="AZ2" s="86" t="s">
        <v>110</v>
      </c>
      <c r="BA2" s="86" t="s">
        <v>1</v>
      </c>
      <c r="BB2" s="86" t="s">
        <v>1</v>
      </c>
      <c r="BC2" s="86" t="s">
        <v>111</v>
      </c>
      <c r="BD2" s="86" t="s">
        <v>82</v>
      </c>
    </row>
    <row r="3" spans="1:5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86" t="s">
        <v>112</v>
      </c>
      <c r="BA3" s="86" t="s">
        <v>1</v>
      </c>
      <c r="BB3" s="86" t="s">
        <v>1</v>
      </c>
      <c r="BC3" s="86" t="s">
        <v>113</v>
      </c>
      <c r="BD3" s="86" t="s">
        <v>82</v>
      </c>
    </row>
    <row r="4" spans="1:56" ht="25" customHeight="1">
      <c r="B4" s="20"/>
      <c r="D4" s="21" t="s">
        <v>114</v>
      </c>
      <c r="L4" s="20"/>
      <c r="M4" s="87" t="s">
        <v>10</v>
      </c>
      <c r="AT4" s="17" t="s">
        <v>3</v>
      </c>
      <c r="AZ4" s="86" t="s">
        <v>115</v>
      </c>
      <c r="BA4" s="86" t="s">
        <v>1</v>
      </c>
      <c r="BB4" s="86" t="s">
        <v>1</v>
      </c>
      <c r="BC4" s="86" t="s">
        <v>116</v>
      </c>
      <c r="BD4" s="86" t="s">
        <v>82</v>
      </c>
    </row>
    <row r="5" spans="1:56" ht="7" customHeight="1">
      <c r="B5" s="20"/>
      <c r="L5" s="20"/>
      <c r="AZ5" s="86" t="s">
        <v>117</v>
      </c>
      <c r="BA5" s="86" t="s">
        <v>1</v>
      </c>
      <c r="BB5" s="86" t="s">
        <v>1</v>
      </c>
      <c r="BC5" s="86" t="s">
        <v>118</v>
      </c>
      <c r="BD5" s="86" t="s">
        <v>82</v>
      </c>
    </row>
    <row r="6" spans="1:56" ht="12" customHeight="1">
      <c r="B6" s="20"/>
      <c r="D6" s="26" t="s">
        <v>14</v>
      </c>
      <c r="L6" s="20"/>
      <c r="AZ6" s="86" t="s">
        <v>119</v>
      </c>
      <c r="BA6" s="86" t="s">
        <v>1</v>
      </c>
      <c r="BB6" s="86" t="s">
        <v>1</v>
      </c>
      <c r="BC6" s="86" t="s">
        <v>120</v>
      </c>
      <c r="BD6" s="86" t="s">
        <v>82</v>
      </c>
    </row>
    <row r="7" spans="1:5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  <c r="AZ7" s="86" t="s">
        <v>121</v>
      </c>
      <c r="BA7" s="86" t="s">
        <v>1</v>
      </c>
      <c r="BB7" s="86" t="s">
        <v>1</v>
      </c>
      <c r="BC7" s="86" t="s">
        <v>122</v>
      </c>
      <c r="BD7" s="86" t="s">
        <v>82</v>
      </c>
    </row>
    <row r="8" spans="1:56" s="1" customFormat="1" ht="12" customHeight="1">
      <c r="B8" s="29"/>
      <c r="D8" s="26" t="s">
        <v>123</v>
      </c>
      <c r="L8" s="29"/>
    </row>
    <row r="9" spans="1:56" s="1" customFormat="1" ht="37" customHeight="1">
      <c r="B9" s="29"/>
      <c r="E9" s="220" t="s">
        <v>124</v>
      </c>
      <c r="F9" s="235"/>
      <c r="G9" s="235"/>
      <c r="H9" s="235"/>
      <c r="L9" s="29"/>
    </row>
    <row r="10" spans="1:56" s="1" customFormat="1">
      <c r="B10" s="29"/>
      <c r="L10" s="29"/>
    </row>
    <row r="11" spans="1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44112</v>
      </c>
      <c r="L12" s="29"/>
    </row>
    <row r="13" spans="1:56" s="1" customFormat="1" ht="10.9" customHeight="1">
      <c r="B13" s="29"/>
      <c r="L13" s="29"/>
    </row>
    <row r="14" spans="1:5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5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5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J132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ROUND((SUM(BE132:BE133) + SUM(BE153:BE1372)),  2)</f>
        <v>0</v>
      </c>
      <c r="I35" s="94">
        <v>0.21</v>
      </c>
      <c r="J35" s="93">
        <f>ROUND(((SUM(BE132:BE133) + SUM(BE153:BE1372))*I35),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ROUND((SUM(BF132:BF133) + SUM(BF153:BF1372)),  2)</f>
        <v>0</v>
      </c>
      <c r="I36" s="94">
        <v>0.15</v>
      </c>
      <c r="J36" s="93">
        <f>ROUND(((SUM(BF132:BF133) + SUM(BF153:BF1372))*I36),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ROUND((SUM(BG132:BG133) + SUM(BG153:BG1372)),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ROUND((SUM(BH132:BH133) + SUM(BH153:BH1372)),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ROUND((SUM(BI132:BI133) + SUM(BI153:BI1372)),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01 -  SO- 01 Administrativní část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28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J153</f>
        <v>0</v>
      </c>
      <c r="L96" s="29"/>
      <c r="AU96" s="17" t="s">
        <v>131</v>
      </c>
    </row>
    <row r="97" spans="2:12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J154</f>
        <v>0</v>
      </c>
      <c r="L97" s="106"/>
    </row>
    <row r="98" spans="2:12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J155</f>
        <v>0</v>
      </c>
      <c r="L98" s="110"/>
    </row>
    <row r="99" spans="2:12" s="9" customFormat="1" ht="19.899999999999999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J187</f>
        <v>0</v>
      </c>
      <c r="L99" s="110"/>
    </row>
    <row r="100" spans="2:12" s="9" customFormat="1" ht="19.899999999999999" customHeight="1">
      <c r="B100" s="110"/>
      <c r="D100" s="111" t="s">
        <v>135</v>
      </c>
      <c r="E100" s="112"/>
      <c r="F100" s="112"/>
      <c r="G100" s="112"/>
      <c r="H100" s="112"/>
      <c r="I100" s="112"/>
      <c r="J100" s="113">
        <f>J337</f>
        <v>0</v>
      </c>
      <c r="L100" s="110"/>
    </row>
    <row r="101" spans="2:12" s="9" customFormat="1" ht="19.899999999999999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J534</f>
        <v>0</v>
      </c>
      <c r="L101" s="110"/>
    </row>
    <row r="102" spans="2:12" s="9" customFormat="1" ht="19.899999999999999" customHeight="1">
      <c r="B102" s="110"/>
      <c r="D102" s="111" t="s">
        <v>137</v>
      </c>
      <c r="E102" s="112"/>
      <c r="F102" s="112"/>
      <c r="G102" s="112"/>
      <c r="H102" s="112"/>
      <c r="I102" s="112"/>
      <c r="J102" s="113">
        <f>J680</f>
        <v>0</v>
      </c>
      <c r="L102" s="110"/>
    </row>
    <row r="103" spans="2:12" s="9" customFormat="1" ht="19.899999999999999" customHeight="1">
      <c r="B103" s="110"/>
      <c r="D103" s="111" t="s">
        <v>138</v>
      </c>
      <c r="E103" s="112"/>
      <c r="F103" s="112"/>
      <c r="G103" s="112"/>
      <c r="H103" s="112"/>
      <c r="I103" s="112"/>
      <c r="J103" s="113">
        <f>J696</f>
        <v>0</v>
      </c>
      <c r="L103" s="110"/>
    </row>
    <row r="104" spans="2:12" s="9" customFormat="1" ht="19.899999999999999" customHeight="1">
      <c r="B104" s="110"/>
      <c r="D104" s="111" t="s">
        <v>139</v>
      </c>
      <c r="E104" s="112"/>
      <c r="F104" s="112"/>
      <c r="G104" s="112"/>
      <c r="H104" s="112"/>
      <c r="I104" s="112"/>
      <c r="J104" s="113">
        <f>J844</f>
        <v>0</v>
      </c>
      <c r="L104" s="110"/>
    </row>
    <row r="105" spans="2:12" s="9" customFormat="1" ht="19.899999999999999" customHeight="1">
      <c r="B105" s="110"/>
      <c r="D105" s="111" t="s">
        <v>140</v>
      </c>
      <c r="E105" s="112"/>
      <c r="F105" s="112"/>
      <c r="G105" s="112"/>
      <c r="H105" s="112"/>
      <c r="I105" s="112"/>
      <c r="J105" s="113">
        <f>J878</f>
        <v>0</v>
      </c>
      <c r="L105" s="110"/>
    </row>
    <row r="106" spans="2:12" s="8" customFormat="1" ht="25" customHeight="1">
      <c r="B106" s="106"/>
      <c r="D106" s="107" t="s">
        <v>141</v>
      </c>
      <c r="E106" s="108"/>
      <c r="F106" s="108"/>
      <c r="G106" s="108"/>
      <c r="H106" s="108"/>
      <c r="I106" s="108"/>
      <c r="J106" s="109">
        <f>J880</f>
        <v>0</v>
      </c>
      <c r="L106" s="106"/>
    </row>
    <row r="107" spans="2:12" s="9" customFormat="1" ht="19.899999999999999" customHeight="1">
      <c r="B107" s="110"/>
      <c r="D107" s="111" t="s">
        <v>142</v>
      </c>
      <c r="E107" s="112"/>
      <c r="F107" s="112"/>
      <c r="G107" s="112"/>
      <c r="H107" s="112"/>
      <c r="I107" s="112"/>
      <c r="J107" s="113">
        <f>J881</f>
        <v>0</v>
      </c>
      <c r="L107" s="110"/>
    </row>
    <row r="108" spans="2:12" s="9" customFormat="1" ht="19.899999999999999" customHeight="1">
      <c r="B108" s="110"/>
      <c r="D108" s="111" t="s">
        <v>143</v>
      </c>
      <c r="E108" s="112"/>
      <c r="F108" s="112"/>
      <c r="G108" s="112"/>
      <c r="H108" s="112"/>
      <c r="I108" s="112"/>
      <c r="J108" s="113">
        <f>J935</f>
        <v>0</v>
      </c>
      <c r="L108" s="110"/>
    </row>
    <row r="109" spans="2:12" s="9" customFormat="1" ht="19.899999999999999" customHeight="1">
      <c r="B109" s="110"/>
      <c r="D109" s="111" t="s">
        <v>144</v>
      </c>
      <c r="E109" s="112"/>
      <c r="F109" s="112"/>
      <c r="G109" s="112"/>
      <c r="H109" s="112"/>
      <c r="I109" s="112"/>
      <c r="J109" s="113">
        <f>J969</f>
        <v>0</v>
      </c>
      <c r="L109" s="110"/>
    </row>
    <row r="110" spans="2:12" s="9" customFormat="1" ht="19.899999999999999" customHeight="1">
      <c r="B110" s="110"/>
      <c r="D110" s="111" t="s">
        <v>145</v>
      </c>
      <c r="E110" s="112"/>
      <c r="F110" s="112"/>
      <c r="G110" s="112"/>
      <c r="H110" s="112"/>
      <c r="I110" s="112"/>
      <c r="J110" s="113">
        <f>J1032</f>
        <v>0</v>
      </c>
      <c r="L110" s="110"/>
    </row>
    <row r="111" spans="2:12" s="9" customFormat="1" ht="19.899999999999999" customHeight="1">
      <c r="B111" s="110"/>
      <c r="D111" s="111" t="s">
        <v>146</v>
      </c>
      <c r="E111" s="112"/>
      <c r="F111" s="112"/>
      <c r="G111" s="112"/>
      <c r="H111" s="112"/>
      <c r="I111" s="112"/>
      <c r="J111" s="113">
        <f>J1034</f>
        <v>0</v>
      </c>
      <c r="L111" s="110"/>
    </row>
    <row r="112" spans="2:12" s="9" customFormat="1" ht="19.899999999999999" customHeight="1">
      <c r="B112" s="110"/>
      <c r="D112" s="111" t="s">
        <v>147</v>
      </c>
      <c r="E112" s="112"/>
      <c r="F112" s="112"/>
      <c r="G112" s="112"/>
      <c r="H112" s="112"/>
      <c r="I112" s="112"/>
      <c r="J112" s="113">
        <f>J1036</f>
        <v>0</v>
      </c>
      <c r="L112" s="110"/>
    </row>
    <row r="113" spans="2:12" s="9" customFormat="1" ht="19.899999999999999" customHeight="1">
      <c r="B113" s="110"/>
      <c r="D113" s="111" t="s">
        <v>148</v>
      </c>
      <c r="E113" s="112"/>
      <c r="F113" s="112"/>
      <c r="G113" s="112"/>
      <c r="H113" s="112"/>
      <c r="I113" s="112"/>
      <c r="J113" s="113">
        <f>J1067</f>
        <v>0</v>
      </c>
      <c r="L113" s="110"/>
    </row>
    <row r="114" spans="2:12" s="9" customFormat="1" ht="19.899999999999999" customHeight="1">
      <c r="B114" s="110"/>
      <c r="D114" s="111" t="s">
        <v>149</v>
      </c>
      <c r="E114" s="112"/>
      <c r="F114" s="112"/>
      <c r="G114" s="112"/>
      <c r="H114" s="112"/>
      <c r="I114" s="112"/>
      <c r="J114" s="113">
        <f>J1088</f>
        <v>0</v>
      </c>
      <c r="L114" s="110"/>
    </row>
    <row r="115" spans="2:12" s="9" customFormat="1" ht="19.899999999999999" customHeight="1">
      <c r="B115" s="110"/>
      <c r="D115" s="111" t="s">
        <v>150</v>
      </c>
      <c r="E115" s="112"/>
      <c r="F115" s="112"/>
      <c r="G115" s="112"/>
      <c r="H115" s="112"/>
      <c r="I115" s="112"/>
      <c r="J115" s="113">
        <f>J1146</f>
        <v>0</v>
      </c>
      <c r="L115" s="110"/>
    </row>
    <row r="116" spans="2:12" s="9" customFormat="1" ht="19.899999999999999" customHeight="1">
      <c r="B116" s="110"/>
      <c r="D116" s="111" t="s">
        <v>151</v>
      </c>
      <c r="E116" s="112"/>
      <c r="F116" s="112"/>
      <c r="G116" s="112"/>
      <c r="H116" s="112"/>
      <c r="I116" s="112"/>
      <c r="J116" s="113">
        <f>J1173</f>
        <v>0</v>
      </c>
      <c r="L116" s="110"/>
    </row>
    <row r="117" spans="2:12" s="9" customFormat="1" ht="19.899999999999999" customHeight="1">
      <c r="B117" s="110"/>
      <c r="D117" s="111" t="s">
        <v>152</v>
      </c>
      <c r="E117" s="112"/>
      <c r="F117" s="112"/>
      <c r="G117" s="112"/>
      <c r="H117" s="112"/>
      <c r="I117" s="112"/>
      <c r="J117" s="113">
        <f>J1229</f>
        <v>0</v>
      </c>
      <c r="L117" s="110"/>
    </row>
    <row r="118" spans="2:12" s="9" customFormat="1" ht="19.899999999999999" customHeight="1">
      <c r="B118" s="110"/>
      <c r="D118" s="111" t="s">
        <v>153</v>
      </c>
      <c r="E118" s="112"/>
      <c r="F118" s="112"/>
      <c r="G118" s="112"/>
      <c r="H118" s="112"/>
      <c r="I118" s="112"/>
      <c r="J118" s="113">
        <f>J1252</f>
        <v>0</v>
      </c>
      <c r="L118" s="110"/>
    </row>
    <row r="119" spans="2:12" s="9" customFormat="1" ht="19.899999999999999" customHeight="1">
      <c r="B119" s="110"/>
      <c r="D119" s="111" t="s">
        <v>154</v>
      </c>
      <c r="E119" s="112"/>
      <c r="F119" s="112"/>
      <c r="G119" s="112"/>
      <c r="H119" s="112"/>
      <c r="I119" s="112"/>
      <c r="J119" s="113">
        <f>J1289</f>
        <v>0</v>
      </c>
      <c r="L119" s="110"/>
    </row>
    <row r="120" spans="2:12" s="9" customFormat="1" ht="19.899999999999999" customHeight="1">
      <c r="B120" s="110"/>
      <c r="D120" s="111" t="s">
        <v>155</v>
      </c>
      <c r="E120" s="112"/>
      <c r="F120" s="112"/>
      <c r="G120" s="112"/>
      <c r="H120" s="112"/>
      <c r="I120" s="112"/>
      <c r="J120" s="113">
        <f>J1314</f>
        <v>0</v>
      </c>
      <c r="L120" s="110"/>
    </row>
    <row r="121" spans="2:12" s="9" customFormat="1" ht="19.899999999999999" customHeight="1">
      <c r="B121" s="110"/>
      <c r="D121" s="111" t="s">
        <v>156</v>
      </c>
      <c r="E121" s="112"/>
      <c r="F121" s="112"/>
      <c r="G121" s="112"/>
      <c r="H121" s="112"/>
      <c r="I121" s="112"/>
      <c r="J121" s="113">
        <f>J1337</f>
        <v>0</v>
      </c>
      <c r="L121" s="110"/>
    </row>
    <row r="122" spans="2:12" s="9" customFormat="1" ht="19.899999999999999" customHeight="1">
      <c r="B122" s="110"/>
      <c r="D122" s="111" t="s">
        <v>157</v>
      </c>
      <c r="E122" s="112"/>
      <c r="F122" s="112"/>
      <c r="G122" s="112"/>
      <c r="H122" s="112"/>
      <c r="I122" s="112"/>
      <c r="J122" s="113">
        <f>J1339</f>
        <v>0</v>
      </c>
      <c r="L122" s="110"/>
    </row>
    <row r="123" spans="2:12" s="9" customFormat="1" ht="19.899999999999999" customHeight="1">
      <c r="B123" s="110"/>
      <c r="D123" s="111" t="s">
        <v>158</v>
      </c>
      <c r="E123" s="112"/>
      <c r="F123" s="112"/>
      <c r="G123" s="112"/>
      <c r="H123" s="112"/>
      <c r="I123" s="112"/>
      <c r="J123" s="113">
        <f>J1352</f>
        <v>0</v>
      </c>
      <c r="L123" s="110"/>
    </row>
    <row r="124" spans="2:12" s="8" customFormat="1" ht="25" customHeight="1">
      <c r="B124" s="106"/>
      <c r="D124" s="107" t="s">
        <v>159</v>
      </c>
      <c r="E124" s="108"/>
      <c r="F124" s="108"/>
      <c r="G124" s="108"/>
      <c r="H124" s="108"/>
      <c r="I124" s="108"/>
      <c r="J124" s="109">
        <f>J1361</f>
        <v>0</v>
      </c>
      <c r="L124" s="106"/>
    </row>
    <row r="125" spans="2:12" s="9" customFormat="1" ht="19.899999999999999" customHeight="1">
      <c r="B125" s="110"/>
      <c r="D125" s="111" t="s">
        <v>160</v>
      </c>
      <c r="E125" s="112"/>
      <c r="F125" s="112"/>
      <c r="G125" s="112"/>
      <c r="H125" s="112"/>
      <c r="I125" s="112"/>
      <c r="J125" s="113">
        <f>J1362</f>
        <v>0</v>
      </c>
      <c r="L125" s="110"/>
    </row>
    <row r="126" spans="2:12" s="9" customFormat="1" ht="19.899999999999999" customHeight="1">
      <c r="B126" s="110"/>
      <c r="D126" s="111" t="s">
        <v>161</v>
      </c>
      <c r="E126" s="112"/>
      <c r="F126" s="112"/>
      <c r="G126" s="112"/>
      <c r="H126" s="112"/>
      <c r="I126" s="112"/>
      <c r="J126" s="113">
        <f>J1366</f>
        <v>0</v>
      </c>
      <c r="L126" s="110"/>
    </row>
    <row r="127" spans="2:12" s="8" customFormat="1" ht="25" customHeight="1">
      <c r="B127" s="106"/>
      <c r="D127" s="107" t="s">
        <v>162</v>
      </c>
      <c r="E127" s="108"/>
      <c r="F127" s="108"/>
      <c r="G127" s="108"/>
      <c r="H127" s="108"/>
      <c r="I127" s="108"/>
      <c r="J127" s="109">
        <f>J1368</f>
        <v>0</v>
      </c>
      <c r="L127" s="106"/>
    </row>
    <row r="128" spans="2:12" s="9" customFormat="1" ht="19.899999999999999" customHeight="1">
      <c r="B128" s="110"/>
      <c r="D128" s="111" t="s">
        <v>163</v>
      </c>
      <c r="E128" s="112"/>
      <c r="F128" s="112"/>
      <c r="G128" s="112"/>
      <c r="H128" s="112"/>
      <c r="I128" s="112"/>
      <c r="J128" s="113">
        <f>J1369</f>
        <v>0</v>
      </c>
      <c r="L128" s="110"/>
    </row>
    <row r="129" spans="2:14" s="9" customFormat="1" ht="19.899999999999999" customHeight="1">
      <c r="B129" s="110"/>
      <c r="D129" s="111" t="s">
        <v>164</v>
      </c>
      <c r="E129" s="112"/>
      <c r="F129" s="112"/>
      <c r="G129" s="112"/>
      <c r="H129" s="112"/>
      <c r="I129" s="112"/>
      <c r="J129" s="113">
        <f>J1371</f>
        <v>0</v>
      </c>
      <c r="L129" s="110"/>
    </row>
    <row r="130" spans="2:14" s="1" customFormat="1" ht="21.75" customHeight="1">
      <c r="B130" s="29"/>
      <c r="L130" s="29"/>
    </row>
    <row r="131" spans="2:14" s="1" customFormat="1" ht="7" customHeight="1">
      <c r="B131" s="29"/>
      <c r="L131" s="29"/>
    </row>
    <row r="132" spans="2:14" s="1" customFormat="1" ht="29.25" customHeight="1">
      <c r="B132" s="29"/>
      <c r="C132" s="105" t="s">
        <v>165</v>
      </c>
      <c r="J132" s="114">
        <v>0</v>
      </c>
      <c r="L132" s="29"/>
      <c r="N132" s="115" t="s">
        <v>36</v>
      </c>
    </row>
    <row r="133" spans="2:14" s="1" customFormat="1" ht="18" customHeight="1">
      <c r="B133" s="29"/>
      <c r="L133" s="29"/>
    </row>
    <row r="134" spans="2:14" s="1" customFormat="1" ht="29.25" customHeight="1">
      <c r="B134" s="29"/>
      <c r="C134" s="116" t="s">
        <v>166</v>
      </c>
      <c r="D134" s="95"/>
      <c r="E134" s="95"/>
      <c r="F134" s="95"/>
      <c r="G134" s="95"/>
      <c r="H134" s="95"/>
      <c r="I134" s="95"/>
      <c r="J134" s="117">
        <f>ROUND(J96+J132,2)</f>
        <v>0</v>
      </c>
      <c r="K134" s="95"/>
      <c r="L134" s="29"/>
    </row>
    <row r="135" spans="2:14" s="1" customFormat="1" ht="7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9"/>
    </row>
    <row r="139" spans="2:14" s="1" customFormat="1" ht="7" customHeight="1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29"/>
    </row>
    <row r="140" spans="2:14" s="1" customFormat="1" ht="25" customHeight="1">
      <c r="B140" s="29"/>
      <c r="C140" s="21" t="s">
        <v>167</v>
      </c>
      <c r="L140" s="29"/>
    </row>
    <row r="141" spans="2:14" s="1" customFormat="1" ht="7" customHeight="1">
      <c r="B141" s="29"/>
      <c r="L141" s="29"/>
    </row>
    <row r="142" spans="2:14" s="1" customFormat="1" ht="12" customHeight="1">
      <c r="B142" s="29"/>
      <c r="C142" s="26" t="s">
        <v>14</v>
      </c>
      <c r="L142" s="29"/>
    </row>
    <row r="143" spans="2:14" s="1" customFormat="1" ht="16.5" customHeight="1">
      <c r="B143" s="29"/>
      <c r="E143" s="236" t="str">
        <f>E7</f>
        <v>Revitalizace areálu firmy ELMONTIA a.s.</v>
      </c>
      <c r="F143" s="237"/>
      <c r="G143" s="237"/>
      <c r="H143" s="237"/>
      <c r="L143" s="29"/>
    </row>
    <row r="144" spans="2:14" s="1" customFormat="1" ht="12" customHeight="1">
      <c r="B144" s="29"/>
      <c r="C144" s="26" t="s">
        <v>123</v>
      </c>
      <c r="L144" s="29"/>
    </row>
    <row r="145" spans="2:65" s="1" customFormat="1" ht="16.5" customHeight="1">
      <c r="B145" s="29"/>
      <c r="E145" s="220" t="str">
        <f>E9</f>
        <v>01 -  SO- 01 Administrativní část</v>
      </c>
      <c r="F145" s="235"/>
      <c r="G145" s="235"/>
      <c r="H145" s="235"/>
      <c r="L145" s="29"/>
    </row>
    <row r="146" spans="2:65" s="1" customFormat="1" ht="7" customHeight="1">
      <c r="B146" s="29"/>
      <c r="L146" s="29"/>
    </row>
    <row r="147" spans="2:65" s="1" customFormat="1" ht="12" customHeight="1">
      <c r="B147" s="29"/>
      <c r="C147" s="26" t="s">
        <v>18</v>
      </c>
      <c r="F147" s="24" t="str">
        <f>F12</f>
        <v xml:space="preserve">Nepasice </v>
      </c>
      <c r="I147" s="26" t="s">
        <v>20</v>
      </c>
      <c r="J147" s="49">
        <f>IF(J12="","",J12)</f>
        <v>44112</v>
      </c>
      <c r="L147" s="29"/>
    </row>
    <row r="148" spans="2:65" s="1" customFormat="1" ht="7" customHeight="1">
      <c r="B148" s="29"/>
      <c r="L148" s="29"/>
    </row>
    <row r="149" spans="2:65" s="1" customFormat="1" ht="28" customHeight="1">
      <c r="B149" s="29"/>
      <c r="C149" s="26" t="s">
        <v>21</v>
      </c>
      <c r="F149" s="24" t="str">
        <f>E15</f>
        <v xml:space="preserve"> </v>
      </c>
      <c r="I149" s="26" t="s">
        <v>26</v>
      </c>
      <c r="J149" s="27" t="str">
        <f>E21</f>
        <v>ATELIER SCHMIED</v>
      </c>
      <c r="L149" s="29"/>
    </row>
    <row r="150" spans="2:65" s="1" customFormat="1" ht="15.25" customHeight="1">
      <c r="B150" s="29"/>
      <c r="C150" s="26" t="s">
        <v>25</v>
      </c>
      <c r="F150" s="24" t="str">
        <f>IF(E18="","",E18)</f>
        <v xml:space="preserve"> </v>
      </c>
      <c r="I150" s="26" t="s">
        <v>29</v>
      </c>
      <c r="J150" s="27" t="str">
        <f>E24</f>
        <v>Ing. Miroslav Rádl</v>
      </c>
      <c r="L150" s="29"/>
    </row>
    <row r="151" spans="2:65" s="1" customFormat="1" ht="10.4" customHeight="1">
      <c r="B151" s="29"/>
      <c r="L151" s="29"/>
    </row>
    <row r="152" spans="2:65" s="10" customFormat="1" ht="29.25" customHeight="1">
      <c r="B152" s="118"/>
      <c r="C152" s="119" t="s">
        <v>168</v>
      </c>
      <c r="D152" s="120" t="s">
        <v>57</v>
      </c>
      <c r="E152" s="120" t="s">
        <v>53</v>
      </c>
      <c r="F152" s="120" t="s">
        <v>54</v>
      </c>
      <c r="G152" s="120" t="s">
        <v>169</v>
      </c>
      <c r="H152" s="120" t="s">
        <v>170</v>
      </c>
      <c r="I152" s="120" t="s">
        <v>171</v>
      </c>
      <c r="J152" s="121" t="s">
        <v>129</v>
      </c>
      <c r="K152" s="122" t="s">
        <v>172</v>
      </c>
      <c r="L152" s="118"/>
      <c r="M152" s="56" t="s">
        <v>1</v>
      </c>
      <c r="N152" s="57" t="s">
        <v>36</v>
      </c>
      <c r="O152" s="57" t="s">
        <v>173</v>
      </c>
      <c r="P152" s="57" t="s">
        <v>174</v>
      </c>
      <c r="Q152" s="57" t="s">
        <v>175</v>
      </c>
      <c r="R152" s="57" t="s">
        <v>176</v>
      </c>
      <c r="S152" s="57" t="s">
        <v>177</v>
      </c>
      <c r="T152" s="58" t="s">
        <v>178</v>
      </c>
    </row>
    <row r="153" spans="2:65" s="1" customFormat="1" ht="22.9" customHeight="1">
      <c r="B153" s="29"/>
      <c r="C153" s="61" t="s">
        <v>179</v>
      </c>
      <c r="J153" s="123">
        <f>BK153</f>
        <v>0</v>
      </c>
      <c r="L153" s="29"/>
      <c r="M153" s="59"/>
      <c r="N153" s="50"/>
      <c r="O153" s="50"/>
      <c r="P153" s="124">
        <f>P154+P880+P1361+P1368</f>
        <v>10930.738893000002</v>
      </c>
      <c r="Q153" s="50"/>
      <c r="R153" s="124">
        <f>R154+R880+R1361+R1368</f>
        <v>2661.7749536600004</v>
      </c>
      <c r="S153" s="50"/>
      <c r="T153" s="125">
        <f>T154+T880+T1361+T1368</f>
        <v>0</v>
      </c>
      <c r="AT153" s="17" t="s">
        <v>71</v>
      </c>
      <c r="AU153" s="17" t="s">
        <v>131</v>
      </c>
      <c r="BK153" s="126">
        <f>BK154+BK880+BK1361+BK1368</f>
        <v>0</v>
      </c>
    </row>
    <row r="154" spans="2:65" s="11" customFormat="1" ht="25.9" customHeight="1">
      <c r="B154" s="127"/>
      <c r="D154" s="128" t="s">
        <v>71</v>
      </c>
      <c r="E154" s="129" t="s">
        <v>180</v>
      </c>
      <c r="F154" s="129" t="s">
        <v>181</v>
      </c>
      <c r="J154" s="130">
        <f>BK154</f>
        <v>0</v>
      </c>
      <c r="L154" s="127"/>
      <c r="M154" s="131"/>
      <c r="N154" s="132"/>
      <c r="O154" s="132"/>
      <c r="P154" s="133">
        <f>P155+P187+P337+P534+P680+P696+P844+P878</f>
        <v>7639.1041040000009</v>
      </c>
      <c r="Q154" s="132"/>
      <c r="R154" s="133">
        <f>R155+R187+R337+R534+R680+R696+R844+R878</f>
        <v>2607.1350277800002</v>
      </c>
      <c r="S154" s="132"/>
      <c r="T154" s="134">
        <f>T155+T187+T337+T534+T680+T696+T844+T878</f>
        <v>0</v>
      </c>
      <c r="AR154" s="128" t="s">
        <v>80</v>
      </c>
      <c r="AT154" s="135" t="s">
        <v>71</v>
      </c>
      <c r="AU154" s="135" t="s">
        <v>72</v>
      </c>
      <c r="AY154" s="128" t="s">
        <v>182</v>
      </c>
      <c r="BK154" s="136">
        <f>BK155+BK187+BK337+BK534+BK680+BK696+BK844+BK878</f>
        <v>0</v>
      </c>
    </row>
    <row r="155" spans="2:65" s="11" customFormat="1" ht="22.9" customHeight="1">
      <c r="B155" s="127"/>
      <c r="D155" s="128" t="s">
        <v>71</v>
      </c>
      <c r="E155" s="137" t="s">
        <v>80</v>
      </c>
      <c r="F155" s="137" t="s">
        <v>183</v>
      </c>
      <c r="J155" s="138">
        <f>BK155</f>
        <v>0</v>
      </c>
      <c r="L155" s="127"/>
      <c r="M155" s="131"/>
      <c r="N155" s="132"/>
      <c r="O155" s="132"/>
      <c r="P155" s="133">
        <f>SUM(P156:P186)</f>
        <v>140.73040800000001</v>
      </c>
      <c r="Q155" s="132"/>
      <c r="R155" s="133">
        <f>SUM(R156:R186)</f>
        <v>0</v>
      </c>
      <c r="S155" s="132"/>
      <c r="T155" s="134">
        <f>SUM(T156:T186)</f>
        <v>0</v>
      </c>
      <c r="AR155" s="128" t="s">
        <v>80</v>
      </c>
      <c r="AT155" s="135" t="s">
        <v>71</v>
      </c>
      <c r="AU155" s="135" t="s">
        <v>80</v>
      </c>
      <c r="AY155" s="128" t="s">
        <v>182</v>
      </c>
      <c r="BK155" s="136">
        <f>SUM(BK156:BK186)</f>
        <v>0</v>
      </c>
    </row>
    <row r="156" spans="2:65" s="1" customFormat="1" ht="16.5" customHeight="1">
      <c r="B156" s="139"/>
      <c r="C156" s="140" t="s">
        <v>80</v>
      </c>
      <c r="D156" s="140" t="s">
        <v>184</v>
      </c>
      <c r="E156" s="141" t="s">
        <v>185</v>
      </c>
      <c r="F156" s="142" t="s">
        <v>186</v>
      </c>
      <c r="G156" s="143" t="s">
        <v>187</v>
      </c>
      <c r="H156" s="144">
        <v>0</v>
      </c>
      <c r="I156" s="145"/>
      <c r="J156" s="145">
        <f>ROUND(I156*H156,2)</f>
        <v>0</v>
      </c>
      <c r="K156" s="142" t="s">
        <v>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188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188</v>
      </c>
      <c r="BM156" s="150" t="s">
        <v>189</v>
      </c>
    </row>
    <row r="157" spans="2:65" s="1" customFormat="1" ht="16.5" customHeight="1">
      <c r="B157" s="139"/>
      <c r="C157" s="140" t="s">
        <v>82</v>
      </c>
      <c r="D157" s="140" t="s">
        <v>184</v>
      </c>
      <c r="E157" s="141" t="s">
        <v>190</v>
      </c>
      <c r="F157" s="142" t="s">
        <v>191</v>
      </c>
      <c r="G157" s="143" t="s">
        <v>192</v>
      </c>
      <c r="H157" s="144">
        <v>27.265999999999998</v>
      </c>
      <c r="I157" s="145"/>
      <c r="J157" s="145">
        <f>ROUND(I157*H157,2)</f>
        <v>0</v>
      </c>
      <c r="K157" s="142" t="s">
        <v>193</v>
      </c>
      <c r="L157" s="29"/>
      <c r="M157" s="146" t="s">
        <v>1</v>
      </c>
      <c r="N157" s="147" t="s">
        <v>37</v>
      </c>
      <c r="O157" s="148">
        <v>3.14</v>
      </c>
      <c r="P157" s="148">
        <f>O157*H157</f>
        <v>85.61524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188</v>
      </c>
      <c r="AT157" s="150" t="s">
        <v>184</v>
      </c>
      <c r="AU157" s="150" t="s">
        <v>82</v>
      </c>
      <c r="AY157" s="17" t="s">
        <v>182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7" t="s">
        <v>80</v>
      </c>
      <c r="BK157" s="151">
        <f>ROUND(I157*H157,2)</f>
        <v>0</v>
      </c>
      <c r="BL157" s="17" t="s">
        <v>188</v>
      </c>
      <c r="BM157" s="150" t="s">
        <v>194</v>
      </c>
    </row>
    <row r="158" spans="2:65" s="12" customFormat="1">
      <c r="B158" s="152"/>
      <c r="D158" s="153" t="s">
        <v>195</v>
      </c>
      <c r="E158" s="154" t="s">
        <v>1</v>
      </c>
      <c r="F158" s="155" t="s">
        <v>196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195</v>
      </c>
      <c r="AU158" s="154" t="s">
        <v>82</v>
      </c>
      <c r="AV158" s="12" t="s">
        <v>80</v>
      </c>
      <c r="AW158" s="12" t="s">
        <v>28</v>
      </c>
      <c r="AX158" s="12" t="s">
        <v>72</v>
      </c>
      <c r="AY158" s="154" t="s">
        <v>182</v>
      </c>
    </row>
    <row r="159" spans="2:65" s="13" customFormat="1">
      <c r="B159" s="159"/>
      <c r="D159" s="153" t="s">
        <v>195</v>
      </c>
      <c r="E159" s="160" t="s">
        <v>1</v>
      </c>
      <c r="F159" s="161" t="s">
        <v>197</v>
      </c>
      <c r="H159" s="162">
        <v>8.19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195</v>
      </c>
      <c r="AU159" s="160" t="s">
        <v>82</v>
      </c>
      <c r="AV159" s="13" t="s">
        <v>82</v>
      </c>
      <c r="AW159" s="13" t="s">
        <v>28</v>
      </c>
      <c r="AX159" s="13" t="s">
        <v>72</v>
      </c>
      <c r="AY159" s="160" t="s">
        <v>182</v>
      </c>
    </row>
    <row r="160" spans="2:65" s="13" customFormat="1">
      <c r="B160" s="159"/>
      <c r="D160" s="153" t="s">
        <v>195</v>
      </c>
      <c r="E160" s="160" t="s">
        <v>1</v>
      </c>
      <c r="F160" s="161" t="s">
        <v>198</v>
      </c>
      <c r="H160" s="162">
        <v>19.809000000000001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195</v>
      </c>
      <c r="AU160" s="160" t="s">
        <v>82</v>
      </c>
      <c r="AV160" s="13" t="s">
        <v>82</v>
      </c>
      <c r="AW160" s="13" t="s">
        <v>28</v>
      </c>
      <c r="AX160" s="13" t="s">
        <v>72</v>
      </c>
      <c r="AY160" s="160" t="s">
        <v>182</v>
      </c>
    </row>
    <row r="161" spans="2:65" s="13" customFormat="1">
      <c r="B161" s="159"/>
      <c r="D161" s="153" t="s">
        <v>195</v>
      </c>
      <c r="E161" s="160" t="s">
        <v>1</v>
      </c>
      <c r="F161" s="161" t="s">
        <v>199</v>
      </c>
      <c r="H161" s="162">
        <v>2.76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195</v>
      </c>
      <c r="AU161" s="160" t="s">
        <v>82</v>
      </c>
      <c r="AV161" s="13" t="s">
        <v>82</v>
      </c>
      <c r="AW161" s="13" t="s">
        <v>28</v>
      </c>
      <c r="AX161" s="13" t="s">
        <v>72</v>
      </c>
      <c r="AY161" s="160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200</v>
      </c>
      <c r="H162" s="162">
        <v>-0.63600000000000001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3" customFormat="1">
      <c r="B163" s="159"/>
      <c r="D163" s="153" t="s">
        <v>195</v>
      </c>
      <c r="E163" s="160" t="s">
        <v>1</v>
      </c>
      <c r="F163" s="161" t="s">
        <v>201</v>
      </c>
      <c r="H163" s="162">
        <v>-4.5640000000000001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195</v>
      </c>
      <c r="AU163" s="160" t="s">
        <v>82</v>
      </c>
      <c r="AV163" s="13" t="s">
        <v>82</v>
      </c>
      <c r="AW163" s="13" t="s">
        <v>28</v>
      </c>
      <c r="AX163" s="13" t="s">
        <v>72</v>
      </c>
      <c r="AY163" s="160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202</v>
      </c>
      <c r="H164" s="162">
        <v>-1.653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2" customFormat="1">
      <c r="B165" s="152"/>
      <c r="D165" s="153" t="s">
        <v>195</v>
      </c>
      <c r="E165" s="154" t="s">
        <v>1</v>
      </c>
      <c r="F165" s="155" t="s">
        <v>203</v>
      </c>
      <c r="H165" s="154" t="s">
        <v>1</v>
      </c>
      <c r="L165" s="152"/>
      <c r="M165" s="156"/>
      <c r="N165" s="157"/>
      <c r="O165" s="157"/>
      <c r="P165" s="157"/>
      <c r="Q165" s="157"/>
      <c r="R165" s="157"/>
      <c r="S165" s="157"/>
      <c r="T165" s="158"/>
      <c r="AT165" s="154" t="s">
        <v>195</v>
      </c>
      <c r="AU165" s="154" t="s">
        <v>82</v>
      </c>
      <c r="AV165" s="12" t="s">
        <v>80</v>
      </c>
      <c r="AW165" s="12" t="s">
        <v>28</v>
      </c>
      <c r="AX165" s="12" t="s">
        <v>72</v>
      </c>
      <c r="AY165" s="154" t="s">
        <v>182</v>
      </c>
    </row>
    <row r="166" spans="2:65" s="13" customFormat="1">
      <c r="B166" s="159"/>
      <c r="D166" s="153" t="s">
        <v>195</v>
      </c>
      <c r="E166" s="160" t="s">
        <v>1</v>
      </c>
      <c r="F166" s="161" t="s">
        <v>204</v>
      </c>
      <c r="H166" s="162">
        <v>3.36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195</v>
      </c>
      <c r="AU166" s="160" t="s">
        <v>82</v>
      </c>
      <c r="AV166" s="13" t="s">
        <v>82</v>
      </c>
      <c r="AW166" s="13" t="s">
        <v>28</v>
      </c>
      <c r="AX166" s="13" t="s">
        <v>72</v>
      </c>
      <c r="AY166" s="160" t="s">
        <v>182</v>
      </c>
    </row>
    <row r="167" spans="2:65" s="14" customFormat="1">
      <c r="B167" s="166"/>
      <c r="D167" s="153" t="s">
        <v>195</v>
      </c>
      <c r="E167" s="167" t="s">
        <v>1</v>
      </c>
      <c r="F167" s="168" t="s">
        <v>205</v>
      </c>
      <c r="H167" s="169">
        <v>27.265999999999998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195</v>
      </c>
      <c r="AU167" s="167" t="s">
        <v>82</v>
      </c>
      <c r="AV167" s="14" t="s">
        <v>188</v>
      </c>
      <c r="AW167" s="14" t="s">
        <v>28</v>
      </c>
      <c r="AX167" s="14" t="s">
        <v>80</v>
      </c>
      <c r="AY167" s="167" t="s">
        <v>182</v>
      </c>
    </row>
    <row r="168" spans="2:65" s="1" customFormat="1" ht="24" customHeight="1">
      <c r="B168" s="139"/>
      <c r="C168" s="140" t="s">
        <v>206</v>
      </c>
      <c r="D168" s="140" t="s">
        <v>184</v>
      </c>
      <c r="E168" s="141" t="s">
        <v>207</v>
      </c>
      <c r="F168" s="142" t="s">
        <v>208</v>
      </c>
      <c r="G168" s="143" t="s">
        <v>192</v>
      </c>
      <c r="H168" s="144">
        <v>97.45</v>
      </c>
      <c r="I168" s="145"/>
      <c r="J168" s="145">
        <f>ROUND(I168*H168,2)</f>
        <v>0</v>
      </c>
      <c r="K168" s="142" t="s">
        <v>193</v>
      </c>
      <c r="L168" s="29"/>
      <c r="M168" s="146" t="s">
        <v>1</v>
      </c>
      <c r="N168" s="147" t="s">
        <v>37</v>
      </c>
      <c r="O168" s="148">
        <v>8.3000000000000004E-2</v>
      </c>
      <c r="P168" s="148">
        <f>O168*H168</f>
        <v>8.0883500000000002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188</v>
      </c>
      <c r="AT168" s="150" t="s">
        <v>184</v>
      </c>
      <c r="AU168" s="150" t="s">
        <v>82</v>
      </c>
      <c r="AY168" s="17" t="s">
        <v>182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80</v>
      </c>
      <c r="BK168" s="151">
        <f>ROUND(I168*H168,2)</f>
        <v>0</v>
      </c>
      <c r="BL168" s="17" t="s">
        <v>188</v>
      </c>
      <c r="BM168" s="150" t="s">
        <v>209</v>
      </c>
    </row>
    <row r="169" spans="2:65" s="13" customFormat="1">
      <c r="B169" s="159"/>
      <c r="D169" s="153" t="s">
        <v>195</v>
      </c>
      <c r="E169" s="160" t="s">
        <v>1</v>
      </c>
      <c r="F169" s="161" t="s">
        <v>210</v>
      </c>
      <c r="H169" s="162">
        <v>27.265999999999998</v>
      </c>
      <c r="L169" s="159"/>
      <c r="M169" s="163"/>
      <c r="N169" s="164"/>
      <c r="O169" s="164"/>
      <c r="P169" s="164"/>
      <c r="Q169" s="164"/>
      <c r="R169" s="164"/>
      <c r="S169" s="164"/>
      <c r="T169" s="165"/>
      <c r="AT169" s="160" t="s">
        <v>195</v>
      </c>
      <c r="AU169" s="160" t="s">
        <v>82</v>
      </c>
      <c r="AV169" s="13" t="s">
        <v>82</v>
      </c>
      <c r="AW169" s="13" t="s">
        <v>28</v>
      </c>
      <c r="AX169" s="13" t="s">
        <v>72</v>
      </c>
      <c r="AY169" s="160" t="s">
        <v>182</v>
      </c>
    </row>
    <row r="170" spans="2:65" s="13" customFormat="1">
      <c r="B170" s="159"/>
      <c r="D170" s="153" t="s">
        <v>195</v>
      </c>
      <c r="E170" s="160" t="s">
        <v>1</v>
      </c>
      <c r="F170" s="161" t="s">
        <v>211</v>
      </c>
      <c r="H170" s="162">
        <v>70.183999999999997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195</v>
      </c>
      <c r="AU170" s="160" t="s">
        <v>82</v>
      </c>
      <c r="AV170" s="13" t="s">
        <v>82</v>
      </c>
      <c r="AW170" s="13" t="s">
        <v>28</v>
      </c>
      <c r="AX170" s="13" t="s">
        <v>72</v>
      </c>
      <c r="AY170" s="160" t="s">
        <v>182</v>
      </c>
    </row>
    <row r="171" spans="2:65" s="14" customFormat="1">
      <c r="B171" s="166"/>
      <c r="D171" s="153" t="s">
        <v>195</v>
      </c>
      <c r="E171" s="167" t="s">
        <v>1</v>
      </c>
      <c r="F171" s="168" t="s">
        <v>205</v>
      </c>
      <c r="H171" s="169">
        <v>97.45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195</v>
      </c>
      <c r="AU171" s="167" t="s">
        <v>82</v>
      </c>
      <c r="AV171" s="14" t="s">
        <v>188</v>
      </c>
      <c r="AW171" s="14" t="s">
        <v>28</v>
      </c>
      <c r="AX171" s="14" t="s">
        <v>80</v>
      </c>
      <c r="AY171" s="167" t="s">
        <v>182</v>
      </c>
    </row>
    <row r="172" spans="2:65" s="1" customFormat="1" ht="24" customHeight="1">
      <c r="B172" s="139"/>
      <c r="C172" s="140" t="s">
        <v>188</v>
      </c>
      <c r="D172" s="140" t="s">
        <v>184</v>
      </c>
      <c r="E172" s="141" t="s">
        <v>212</v>
      </c>
      <c r="F172" s="142" t="s">
        <v>213</v>
      </c>
      <c r="G172" s="143" t="s">
        <v>192</v>
      </c>
      <c r="H172" s="144">
        <v>97.45</v>
      </c>
      <c r="I172" s="145"/>
      <c r="J172" s="145">
        <f>ROUND(I172*H172,2)</f>
        <v>0</v>
      </c>
      <c r="K172" s="142" t="s">
        <v>193</v>
      </c>
      <c r="L172" s="29"/>
      <c r="M172" s="146" t="s">
        <v>1</v>
      </c>
      <c r="N172" s="147" t="s">
        <v>37</v>
      </c>
      <c r="O172" s="148">
        <v>4.0000000000000001E-3</v>
      </c>
      <c r="P172" s="148">
        <f>O172*H172</f>
        <v>0.38980000000000004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188</v>
      </c>
      <c r="AT172" s="150" t="s">
        <v>184</v>
      </c>
      <c r="AU172" s="150" t="s">
        <v>82</v>
      </c>
      <c r="AY172" s="17" t="s">
        <v>182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80</v>
      </c>
      <c r="BK172" s="151">
        <f>ROUND(I172*H172,2)</f>
        <v>0</v>
      </c>
      <c r="BL172" s="17" t="s">
        <v>188</v>
      </c>
      <c r="BM172" s="150" t="s">
        <v>214</v>
      </c>
    </row>
    <row r="173" spans="2:65" s="1" customFormat="1" ht="16.5" customHeight="1">
      <c r="B173" s="139"/>
      <c r="C173" s="140" t="s">
        <v>215</v>
      </c>
      <c r="D173" s="140" t="s">
        <v>184</v>
      </c>
      <c r="E173" s="141" t="s">
        <v>216</v>
      </c>
      <c r="F173" s="142" t="s">
        <v>217</v>
      </c>
      <c r="G173" s="143" t="s">
        <v>192</v>
      </c>
      <c r="H173" s="144">
        <v>70.183999999999997</v>
      </c>
      <c r="I173" s="145"/>
      <c r="J173" s="145">
        <f>ROUND(I173*H173,2)</f>
        <v>0</v>
      </c>
      <c r="K173" s="142" t="s">
        <v>193</v>
      </c>
      <c r="L173" s="29"/>
      <c r="M173" s="146" t="s">
        <v>1</v>
      </c>
      <c r="N173" s="147" t="s">
        <v>37</v>
      </c>
      <c r="O173" s="148">
        <v>0.65200000000000002</v>
      </c>
      <c r="P173" s="148">
        <f>O173*H173</f>
        <v>45.759968000000001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188</v>
      </c>
      <c r="AT173" s="150" t="s">
        <v>184</v>
      </c>
      <c r="AU173" s="150" t="s">
        <v>82</v>
      </c>
      <c r="AY173" s="17" t="s">
        <v>182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7" t="s">
        <v>80</v>
      </c>
      <c r="BK173" s="151">
        <f>ROUND(I173*H173,2)</f>
        <v>0</v>
      </c>
      <c r="BL173" s="17" t="s">
        <v>188</v>
      </c>
      <c r="BM173" s="150" t="s">
        <v>218</v>
      </c>
    </row>
    <row r="174" spans="2:65" s="12" customFormat="1">
      <c r="B174" s="152"/>
      <c r="D174" s="153" t="s">
        <v>195</v>
      </c>
      <c r="E174" s="154" t="s">
        <v>1</v>
      </c>
      <c r="F174" s="155" t="s">
        <v>219</v>
      </c>
      <c r="H174" s="154" t="s">
        <v>1</v>
      </c>
      <c r="L174" s="152"/>
      <c r="M174" s="156"/>
      <c r="N174" s="157"/>
      <c r="O174" s="157"/>
      <c r="P174" s="157"/>
      <c r="Q174" s="157"/>
      <c r="R174" s="157"/>
      <c r="S174" s="157"/>
      <c r="T174" s="158"/>
      <c r="AT174" s="154" t="s">
        <v>195</v>
      </c>
      <c r="AU174" s="154" t="s">
        <v>82</v>
      </c>
      <c r="AV174" s="12" t="s">
        <v>80</v>
      </c>
      <c r="AW174" s="12" t="s">
        <v>28</v>
      </c>
      <c r="AX174" s="12" t="s">
        <v>72</v>
      </c>
      <c r="AY174" s="154" t="s">
        <v>182</v>
      </c>
    </row>
    <row r="175" spans="2:65" s="12" customFormat="1">
      <c r="B175" s="152"/>
      <c r="D175" s="153" t="s">
        <v>195</v>
      </c>
      <c r="E175" s="154" t="s">
        <v>1</v>
      </c>
      <c r="F175" s="155" t="s">
        <v>220</v>
      </c>
      <c r="H175" s="154" t="s">
        <v>1</v>
      </c>
      <c r="L175" s="152"/>
      <c r="M175" s="156"/>
      <c r="N175" s="157"/>
      <c r="O175" s="157"/>
      <c r="P175" s="157"/>
      <c r="Q175" s="157"/>
      <c r="R175" s="157"/>
      <c r="S175" s="157"/>
      <c r="T175" s="158"/>
      <c r="AT175" s="154" t="s">
        <v>195</v>
      </c>
      <c r="AU175" s="154" t="s">
        <v>82</v>
      </c>
      <c r="AV175" s="12" t="s">
        <v>80</v>
      </c>
      <c r="AW175" s="12" t="s">
        <v>28</v>
      </c>
      <c r="AX175" s="12" t="s">
        <v>72</v>
      </c>
      <c r="AY175" s="154" t="s">
        <v>182</v>
      </c>
    </row>
    <row r="176" spans="2:65" s="13" customFormat="1">
      <c r="B176" s="159"/>
      <c r="D176" s="153" t="s">
        <v>195</v>
      </c>
      <c r="E176" s="160" t="s">
        <v>1</v>
      </c>
      <c r="F176" s="161" t="s">
        <v>221</v>
      </c>
      <c r="H176" s="162">
        <v>8.0120000000000005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2" customFormat="1">
      <c r="B177" s="152"/>
      <c r="D177" s="153" t="s">
        <v>195</v>
      </c>
      <c r="E177" s="154" t="s">
        <v>1</v>
      </c>
      <c r="F177" s="155" t="s">
        <v>222</v>
      </c>
      <c r="H177" s="154" t="s">
        <v>1</v>
      </c>
      <c r="L177" s="152"/>
      <c r="M177" s="156"/>
      <c r="N177" s="157"/>
      <c r="O177" s="157"/>
      <c r="P177" s="157"/>
      <c r="Q177" s="157"/>
      <c r="R177" s="157"/>
      <c r="S177" s="157"/>
      <c r="T177" s="158"/>
      <c r="AT177" s="154" t="s">
        <v>195</v>
      </c>
      <c r="AU177" s="154" t="s">
        <v>82</v>
      </c>
      <c r="AV177" s="12" t="s">
        <v>80</v>
      </c>
      <c r="AW177" s="12" t="s">
        <v>28</v>
      </c>
      <c r="AX177" s="12" t="s">
        <v>72</v>
      </c>
      <c r="AY177" s="154" t="s">
        <v>182</v>
      </c>
    </row>
    <row r="178" spans="2:65" s="13" customFormat="1">
      <c r="B178" s="159"/>
      <c r="D178" s="153" t="s">
        <v>195</v>
      </c>
      <c r="E178" s="160" t="s">
        <v>1</v>
      </c>
      <c r="F178" s="161" t="s">
        <v>223</v>
      </c>
      <c r="H178" s="162">
        <v>22.382000000000001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195</v>
      </c>
      <c r="AU178" s="160" t="s">
        <v>82</v>
      </c>
      <c r="AV178" s="13" t="s">
        <v>82</v>
      </c>
      <c r="AW178" s="13" t="s">
        <v>28</v>
      </c>
      <c r="AX178" s="13" t="s">
        <v>72</v>
      </c>
      <c r="AY178" s="160" t="s">
        <v>182</v>
      </c>
    </row>
    <row r="179" spans="2:65" s="12" customFormat="1">
      <c r="B179" s="152"/>
      <c r="D179" s="153" t="s">
        <v>195</v>
      </c>
      <c r="E179" s="154" t="s">
        <v>1</v>
      </c>
      <c r="F179" s="155" t="s">
        <v>224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225</v>
      </c>
      <c r="H180" s="162">
        <v>21.449000000000002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2" customFormat="1">
      <c r="B181" s="152"/>
      <c r="D181" s="153" t="s">
        <v>195</v>
      </c>
      <c r="E181" s="154" t="s">
        <v>1</v>
      </c>
      <c r="F181" s="155" t="s">
        <v>226</v>
      </c>
      <c r="H181" s="154" t="s">
        <v>1</v>
      </c>
      <c r="L181" s="152"/>
      <c r="M181" s="156"/>
      <c r="N181" s="157"/>
      <c r="O181" s="157"/>
      <c r="P181" s="157"/>
      <c r="Q181" s="157"/>
      <c r="R181" s="157"/>
      <c r="S181" s="157"/>
      <c r="T181" s="158"/>
      <c r="AT181" s="154" t="s">
        <v>195</v>
      </c>
      <c r="AU181" s="154" t="s">
        <v>82</v>
      </c>
      <c r="AV181" s="12" t="s">
        <v>80</v>
      </c>
      <c r="AW181" s="12" t="s">
        <v>28</v>
      </c>
      <c r="AX181" s="12" t="s">
        <v>72</v>
      </c>
      <c r="AY181" s="154" t="s">
        <v>182</v>
      </c>
    </row>
    <row r="182" spans="2:65" s="13" customFormat="1">
      <c r="B182" s="159"/>
      <c r="D182" s="153" t="s">
        <v>195</v>
      </c>
      <c r="E182" s="160" t="s">
        <v>1</v>
      </c>
      <c r="F182" s="161" t="s">
        <v>227</v>
      </c>
      <c r="H182" s="162">
        <v>18.341000000000001</v>
      </c>
      <c r="L182" s="159"/>
      <c r="M182" s="163"/>
      <c r="N182" s="164"/>
      <c r="O182" s="164"/>
      <c r="P182" s="164"/>
      <c r="Q182" s="164"/>
      <c r="R182" s="164"/>
      <c r="S182" s="164"/>
      <c r="T182" s="165"/>
      <c r="AT182" s="160" t="s">
        <v>195</v>
      </c>
      <c r="AU182" s="160" t="s">
        <v>82</v>
      </c>
      <c r="AV182" s="13" t="s">
        <v>82</v>
      </c>
      <c r="AW182" s="13" t="s">
        <v>28</v>
      </c>
      <c r="AX182" s="13" t="s">
        <v>72</v>
      </c>
      <c r="AY182" s="160" t="s">
        <v>182</v>
      </c>
    </row>
    <row r="183" spans="2:65" s="14" customFormat="1">
      <c r="B183" s="166"/>
      <c r="D183" s="153" t="s">
        <v>195</v>
      </c>
      <c r="E183" s="167" t="s">
        <v>1</v>
      </c>
      <c r="F183" s="168" t="s">
        <v>205</v>
      </c>
      <c r="H183" s="169">
        <v>70.183999999999997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195</v>
      </c>
      <c r="AU183" s="167" t="s">
        <v>82</v>
      </c>
      <c r="AV183" s="14" t="s">
        <v>188</v>
      </c>
      <c r="AW183" s="14" t="s">
        <v>28</v>
      </c>
      <c r="AX183" s="14" t="s">
        <v>80</v>
      </c>
      <c r="AY183" s="167" t="s">
        <v>182</v>
      </c>
    </row>
    <row r="184" spans="2:65" s="1" customFormat="1" ht="16.5" customHeight="1">
      <c r="B184" s="139"/>
      <c r="C184" s="140" t="s">
        <v>228</v>
      </c>
      <c r="D184" s="140" t="s">
        <v>184</v>
      </c>
      <c r="E184" s="141" t="s">
        <v>229</v>
      </c>
      <c r="F184" s="142" t="s">
        <v>230</v>
      </c>
      <c r="G184" s="143" t="s">
        <v>192</v>
      </c>
      <c r="H184" s="144">
        <v>97.45</v>
      </c>
      <c r="I184" s="145"/>
      <c r="J184" s="145">
        <f>ROUND(I184*H184,2)</f>
        <v>0</v>
      </c>
      <c r="K184" s="142" t="s">
        <v>193</v>
      </c>
      <c r="L184" s="29"/>
      <c r="M184" s="146" t="s">
        <v>1</v>
      </c>
      <c r="N184" s="147" t="s">
        <v>37</v>
      </c>
      <c r="O184" s="148">
        <v>8.9999999999999993E-3</v>
      </c>
      <c r="P184" s="148">
        <f>O184*H184</f>
        <v>0.87705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188</v>
      </c>
      <c r="AT184" s="150" t="s">
        <v>184</v>
      </c>
      <c r="AU184" s="150" t="s">
        <v>82</v>
      </c>
      <c r="AY184" s="17" t="s">
        <v>182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80</v>
      </c>
      <c r="BK184" s="151">
        <f>ROUND(I184*H184,2)</f>
        <v>0</v>
      </c>
      <c r="BL184" s="17" t="s">
        <v>188</v>
      </c>
      <c r="BM184" s="150" t="s">
        <v>231</v>
      </c>
    </row>
    <row r="185" spans="2:65" s="1" customFormat="1" ht="24" customHeight="1">
      <c r="B185" s="139"/>
      <c r="C185" s="140" t="s">
        <v>232</v>
      </c>
      <c r="D185" s="140" t="s">
        <v>184</v>
      </c>
      <c r="E185" s="141" t="s">
        <v>233</v>
      </c>
      <c r="F185" s="142" t="s">
        <v>234</v>
      </c>
      <c r="G185" s="143" t="s">
        <v>235</v>
      </c>
      <c r="H185" s="144">
        <v>155.91999999999999</v>
      </c>
      <c r="I185" s="145"/>
      <c r="J185" s="145">
        <f>ROUND(I185*H185,2)</f>
        <v>0</v>
      </c>
      <c r="K185" s="142" t="s">
        <v>193</v>
      </c>
      <c r="L185" s="29"/>
      <c r="M185" s="146" t="s">
        <v>1</v>
      </c>
      <c r="N185" s="147" t="s">
        <v>37</v>
      </c>
      <c r="O185" s="148">
        <v>0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188</v>
      </c>
      <c r="AT185" s="150" t="s">
        <v>184</v>
      </c>
      <c r="AU185" s="150" t="s">
        <v>82</v>
      </c>
      <c r="AY185" s="17" t="s">
        <v>182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7" t="s">
        <v>80</v>
      </c>
      <c r="BK185" s="151">
        <f>ROUND(I185*H185,2)</f>
        <v>0</v>
      </c>
      <c r="BL185" s="17" t="s">
        <v>188</v>
      </c>
      <c r="BM185" s="150" t="s">
        <v>236</v>
      </c>
    </row>
    <row r="186" spans="2:65" s="13" customFormat="1">
      <c r="B186" s="159"/>
      <c r="D186" s="153" t="s">
        <v>195</v>
      </c>
      <c r="F186" s="161" t="s">
        <v>237</v>
      </c>
      <c r="H186" s="162">
        <v>155.91999999999999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195</v>
      </c>
      <c r="AU186" s="160" t="s">
        <v>82</v>
      </c>
      <c r="AV186" s="13" t="s">
        <v>82</v>
      </c>
      <c r="AW186" s="13" t="s">
        <v>3</v>
      </c>
      <c r="AX186" s="13" t="s">
        <v>80</v>
      </c>
      <c r="AY186" s="160" t="s">
        <v>182</v>
      </c>
    </row>
    <row r="187" spans="2:65" s="11" customFormat="1" ht="22.9" customHeight="1">
      <c r="B187" s="127"/>
      <c r="D187" s="128" t="s">
        <v>71</v>
      </c>
      <c r="E187" s="137" t="s">
        <v>82</v>
      </c>
      <c r="F187" s="137" t="s">
        <v>238</v>
      </c>
      <c r="J187" s="138">
        <f>BK187</f>
        <v>0</v>
      </c>
      <c r="L187" s="127"/>
      <c r="M187" s="131"/>
      <c r="N187" s="132"/>
      <c r="O187" s="132"/>
      <c r="P187" s="133">
        <f>SUM(P188:P336)</f>
        <v>1101.3664359999998</v>
      </c>
      <c r="Q187" s="132"/>
      <c r="R187" s="133">
        <f>SUM(R188:R336)</f>
        <v>1375.0749017300002</v>
      </c>
      <c r="S187" s="132"/>
      <c r="T187" s="134">
        <f>SUM(T188:T336)</f>
        <v>0</v>
      </c>
      <c r="AR187" s="128" t="s">
        <v>80</v>
      </c>
      <c r="AT187" s="135" t="s">
        <v>71</v>
      </c>
      <c r="AU187" s="135" t="s">
        <v>80</v>
      </c>
      <c r="AY187" s="128" t="s">
        <v>182</v>
      </c>
      <c r="BK187" s="136">
        <f>SUM(BK188:BK336)</f>
        <v>0</v>
      </c>
    </row>
    <row r="188" spans="2:65" s="1" customFormat="1" ht="24" customHeight="1">
      <c r="B188" s="139"/>
      <c r="C188" s="140" t="s">
        <v>239</v>
      </c>
      <c r="D188" s="140" t="s">
        <v>184</v>
      </c>
      <c r="E188" s="141" t="s">
        <v>240</v>
      </c>
      <c r="F188" s="142" t="s">
        <v>241</v>
      </c>
      <c r="G188" s="143" t="s">
        <v>242</v>
      </c>
      <c r="H188" s="144">
        <v>635.79999999999995</v>
      </c>
      <c r="I188" s="145"/>
      <c r="J188" s="145">
        <f>ROUND(I188*H188,2)</f>
        <v>0</v>
      </c>
      <c r="K188" s="142" t="s">
        <v>193</v>
      </c>
      <c r="L188" s="29"/>
      <c r="M188" s="146" t="s">
        <v>1</v>
      </c>
      <c r="N188" s="147" t="s">
        <v>37</v>
      </c>
      <c r="O188" s="148">
        <v>5.0000000000000001E-3</v>
      </c>
      <c r="P188" s="148">
        <f>O188*H188</f>
        <v>3.1789999999999998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188</v>
      </c>
      <c r="AT188" s="150" t="s">
        <v>184</v>
      </c>
      <c r="AU188" s="150" t="s">
        <v>82</v>
      </c>
      <c r="AY188" s="17" t="s">
        <v>182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7" t="s">
        <v>80</v>
      </c>
      <c r="BK188" s="151">
        <f>ROUND(I188*H188,2)</f>
        <v>0</v>
      </c>
      <c r="BL188" s="17" t="s">
        <v>188</v>
      </c>
      <c r="BM188" s="150" t="s">
        <v>243</v>
      </c>
    </row>
    <row r="189" spans="2:65" s="13" customFormat="1">
      <c r="B189" s="159"/>
      <c r="D189" s="153" t="s">
        <v>195</v>
      </c>
      <c r="E189" s="160" t="s">
        <v>1</v>
      </c>
      <c r="F189" s="161" t="s">
        <v>244</v>
      </c>
      <c r="H189" s="162">
        <v>635.79999999999995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195</v>
      </c>
      <c r="AU189" s="160" t="s">
        <v>82</v>
      </c>
      <c r="AV189" s="13" t="s">
        <v>82</v>
      </c>
      <c r="AW189" s="13" t="s">
        <v>28</v>
      </c>
      <c r="AX189" s="13" t="s">
        <v>72</v>
      </c>
      <c r="AY189" s="160" t="s">
        <v>182</v>
      </c>
    </row>
    <row r="190" spans="2:65" s="14" customFormat="1">
      <c r="B190" s="166"/>
      <c r="D190" s="153" t="s">
        <v>195</v>
      </c>
      <c r="E190" s="167" t="s">
        <v>1</v>
      </c>
      <c r="F190" s="168" t="s">
        <v>205</v>
      </c>
      <c r="H190" s="169">
        <v>635.79999999999995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195</v>
      </c>
      <c r="AU190" s="167" t="s">
        <v>82</v>
      </c>
      <c r="AV190" s="14" t="s">
        <v>188</v>
      </c>
      <c r="AW190" s="14" t="s">
        <v>28</v>
      </c>
      <c r="AX190" s="14" t="s">
        <v>80</v>
      </c>
      <c r="AY190" s="167" t="s">
        <v>182</v>
      </c>
    </row>
    <row r="191" spans="2:65" s="1" customFormat="1" ht="24" customHeight="1">
      <c r="B191" s="139"/>
      <c r="C191" s="140" t="s">
        <v>245</v>
      </c>
      <c r="D191" s="140" t="s">
        <v>184</v>
      </c>
      <c r="E191" s="141" t="s">
        <v>246</v>
      </c>
      <c r="F191" s="142" t="s">
        <v>247</v>
      </c>
      <c r="G191" s="143" t="s">
        <v>248</v>
      </c>
      <c r="H191" s="144">
        <v>223</v>
      </c>
      <c r="I191" s="145"/>
      <c r="J191" s="145">
        <f>ROUND(I191*H191,2)</f>
        <v>0</v>
      </c>
      <c r="K191" s="142" t="s">
        <v>193</v>
      </c>
      <c r="L191" s="29"/>
      <c r="M191" s="146" t="s">
        <v>1</v>
      </c>
      <c r="N191" s="147" t="s">
        <v>37</v>
      </c>
      <c r="O191" s="148">
        <v>0.30299999999999999</v>
      </c>
      <c r="P191" s="148">
        <f>O191*H191</f>
        <v>67.569000000000003</v>
      </c>
      <c r="Q191" s="148">
        <v>1.2999999999999999E-4</v>
      </c>
      <c r="R191" s="148">
        <f>Q191*H191</f>
        <v>2.8989999999999998E-2</v>
      </c>
      <c r="S191" s="148">
        <v>0</v>
      </c>
      <c r="T191" s="149">
        <f>S191*H191</f>
        <v>0</v>
      </c>
      <c r="AR191" s="150" t="s">
        <v>188</v>
      </c>
      <c r="AT191" s="150" t="s">
        <v>184</v>
      </c>
      <c r="AU191" s="150" t="s">
        <v>82</v>
      </c>
      <c r="AY191" s="17" t="s">
        <v>182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7" t="s">
        <v>80</v>
      </c>
      <c r="BK191" s="151">
        <f>ROUND(I191*H191,2)</f>
        <v>0</v>
      </c>
      <c r="BL191" s="17" t="s">
        <v>188</v>
      </c>
      <c r="BM191" s="150" t="s">
        <v>249</v>
      </c>
    </row>
    <row r="192" spans="2:65" s="12" customFormat="1">
      <c r="B192" s="152"/>
      <c r="D192" s="153" t="s">
        <v>195</v>
      </c>
      <c r="E192" s="154" t="s">
        <v>1</v>
      </c>
      <c r="F192" s="155" t="s">
        <v>222</v>
      </c>
      <c r="H192" s="154" t="s">
        <v>1</v>
      </c>
      <c r="L192" s="152"/>
      <c r="M192" s="156"/>
      <c r="N192" s="157"/>
      <c r="O192" s="157"/>
      <c r="P192" s="157"/>
      <c r="Q192" s="157"/>
      <c r="R192" s="157"/>
      <c r="S192" s="157"/>
      <c r="T192" s="158"/>
      <c r="AT192" s="154" t="s">
        <v>195</v>
      </c>
      <c r="AU192" s="154" t="s">
        <v>82</v>
      </c>
      <c r="AV192" s="12" t="s">
        <v>80</v>
      </c>
      <c r="AW192" s="12" t="s">
        <v>28</v>
      </c>
      <c r="AX192" s="12" t="s">
        <v>72</v>
      </c>
      <c r="AY192" s="154" t="s">
        <v>182</v>
      </c>
    </row>
    <row r="193" spans="2:65" s="13" customFormat="1">
      <c r="B193" s="159"/>
      <c r="D193" s="153" t="s">
        <v>195</v>
      </c>
      <c r="E193" s="160" t="s">
        <v>1</v>
      </c>
      <c r="F193" s="161" t="s">
        <v>250</v>
      </c>
      <c r="H193" s="162">
        <v>80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195</v>
      </c>
      <c r="AU193" s="160" t="s">
        <v>82</v>
      </c>
      <c r="AV193" s="13" t="s">
        <v>82</v>
      </c>
      <c r="AW193" s="13" t="s">
        <v>28</v>
      </c>
      <c r="AX193" s="13" t="s">
        <v>72</v>
      </c>
      <c r="AY193" s="160" t="s">
        <v>182</v>
      </c>
    </row>
    <row r="194" spans="2:65" s="12" customFormat="1">
      <c r="B194" s="152"/>
      <c r="D194" s="153" t="s">
        <v>195</v>
      </c>
      <c r="E194" s="154" t="s">
        <v>1</v>
      </c>
      <c r="F194" s="155" t="s">
        <v>224</v>
      </c>
      <c r="H194" s="154" t="s">
        <v>1</v>
      </c>
      <c r="L194" s="152"/>
      <c r="M194" s="156"/>
      <c r="N194" s="157"/>
      <c r="O194" s="157"/>
      <c r="P194" s="157"/>
      <c r="Q194" s="157"/>
      <c r="R194" s="157"/>
      <c r="S194" s="157"/>
      <c r="T194" s="158"/>
      <c r="AT194" s="154" t="s">
        <v>195</v>
      </c>
      <c r="AU194" s="154" t="s">
        <v>82</v>
      </c>
      <c r="AV194" s="12" t="s">
        <v>80</v>
      </c>
      <c r="AW194" s="12" t="s">
        <v>28</v>
      </c>
      <c r="AX194" s="12" t="s">
        <v>72</v>
      </c>
      <c r="AY194" s="154" t="s">
        <v>182</v>
      </c>
    </row>
    <row r="195" spans="2:65" s="13" customFormat="1">
      <c r="B195" s="159"/>
      <c r="D195" s="153" t="s">
        <v>195</v>
      </c>
      <c r="E195" s="160" t="s">
        <v>1</v>
      </c>
      <c r="F195" s="161" t="s">
        <v>251</v>
      </c>
      <c r="H195" s="162">
        <v>77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T195" s="160" t="s">
        <v>195</v>
      </c>
      <c r="AU195" s="160" t="s">
        <v>82</v>
      </c>
      <c r="AV195" s="13" t="s">
        <v>82</v>
      </c>
      <c r="AW195" s="13" t="s">
        <v>28</v>
      </c>
      <c r="AX195" s="13" t="s">
        <v>72</v>
      </c>
      <c r="AY195" s="160" t="s">
        <v>182</v>
      </c>
    </row>
    <row r="196" spans="2:65" s="12" customFormat="1">
      <c r="B196" s="152"/>
      <c r="D196" s="153" t="s">
        <v>195</v>
      </c>
      <c r="E196" s="154" t="s">
        <v>1</v>
      </c>
      <c r="F196" s="155" t="s">
        <v>226</v>
      </c>
      <c r="H196" s="154" t="s">
        <v>1</v>
      </c>
      <c r="L196" s="152"/>
      <c r="M196" s="156"/>
      <c r="N196" s="157"/>
      <c r="O196" s="157"/>
      <c r="P196" s="157"/>
      <c r="Q196" s="157"/>
      <c r="R196" s="157"/>
      <c r="S196" s="157"/>
      <c r="T196" s="158"/>
      <c r="AT196" s="154" t="s">
        <v>195</v>
      </c>
      <c r="AU196" s="154" t="s">
        <v>82</v>
      </c>
      <c r="AV196" s="12" t="s">
        <v>80</v>
      </c>
      <c r="AW196" s="12" t="s">
        <v>28</v>
      </c>
      <c r="AX196" s="12" t="s">
        <v>72</v>
      </c>
      <c r="AY196" s="154" t="s">
        <v>182</v>
      </c>
    </row>
    <row r="197" spans="2:65" s="13" customFormat="1">
      <c r="B197" s="159"/>
      <c r="D197" s="153" t="s">
        <v>195</v>
      </c>
      <c r="E197" s="160" t="s">
        <v>1</v>
      </c>
      <c r="F197" s="161" t="s">
        <v>252</v>
      </c>
      <c r="H197" s="162">
        <v>66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195</v>
      </c>
      <c r="AU197" s="160" t="s">
        <v>82</v>
      </c>
      <c r="AV197" s="13" t="s">
        <v>82</v>
      </c>
      <c r="AW197" s="13" t="s">
        <v>28</v>
      </c>
      <c r="AX197" s="13" t="s">
        <v>72</v>
      </c>
      <c r="AY197" s="160" t="s">
        <v>182</v>
      </c>
    </row>
    <row r="198" spans="2:65" s="14" customFormat="1">
      <c r="B198" s="166"/>
      <c r="D198" s="153" t="s">
        <v>195</v>
      </c>
      <c r="E198" s="167" t="s">
        <v>1</v>
      </c>
      <c r="F198" s="168" t="s">
        <v>205</v>
      </c>
      <c r="H198" s="169">
        <v>223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195</v>
      </c>
      <c r="AU198" s="167" t="s">
        <v>82</v>
      </c>
      <c r="AV198" s="14" t="s">
        <v>188</v>
      </c>
      <c r="AW198" s="14" t="s">
        <v>28</v>
      </c>
      <c r="AX198" s="14" t="s">
        <v>80</v>
      </c>
      <c r="AY198" s="167" t="s">
        <v>182</v>
      </c>
    </row>
    <row r="199" spans="2:65" s="1" customFormat="1" ht="24" customHeight="1">
      <c r="B199" s="139"/>
      <c r="C199" s="140" t="s">
        <v>107</v>
      </c>
      <c r="D199" s="140" t="s">
        <v>184</v>
      </c>
      <c r="E199" s="141" t="s">
        <v>253</v>
      </c>
      <c r="F199" s="142" t="s">
        <v>254</v>
      </c>
      <c r="G199" s="143" t="s">
        <v>248</v>
      </c>
      <c r="H199" s="144">
        <v>12.9</v>
      </c>
      <c r="I199" s="145"/>
      <c r="J199" s="145">
        <f>ROUND(I199*H199,2)</f>
        <v>0</v>
      </c>
      <c r="K199" s="142" t="s">
        <v>193</v>
      </c>
      <c r="L199" s="29"/>
      <c r="M199" s="146" t="s">
        <v>1</v>
      </c>
      <c r="N199" s="147" t="s">
        <v>37</v>
      </c>
      <c r="O199" s="148">
        <v>0.33</v>
      </c>
      <c r="P199" s="148">
        <f>O199*H199</f>
        <v>4.2570000000000006</v>
      </c>
      <c r="Q199" s="148">
        <v>1.3999999999999999E-4</v>
      </c>
      <c r="R199" s="148">
        <f>Q199*H199</f>
        <v>1.8059999999999999E-3</v>
      </c>
      <c r="S199" s="148">
        <v>0</v>
      </c>
      <c r="T199" s="149">
        <f>S199*H199</f>
        <v>0</v>
      </c>
      <c r="AR199" s="150" t="s">
        <v>188</v>
      </c>
      <c r="AT199" s="150" t="s">
        <v>184</v>
      </c>
      <c r="AU199" s="150" t="s">
        <v>82</v>
      </c>
      <c r="AY199" s="17" t="s">
        <v>182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7" t="s">
        <v>80</v>
      </c>
      <c r="BK199" s="151">
        <f>ROUND(I199*H199,2)</f>
        <v>0</v>
      </c>
      <c r="BL199" s="17" t="s">
        <v>188</v>
      </c>
      <c r="BM199" s="150" t="s">
        <v>255</v>
      </c>
    </row>
    <row r="200" spans="2:65" s="12" customFormat="1">
      <c r="B200" s="152"/>
      <c r="D200" s="153" t="s">
        <v>195</v>
      </c>
      <c r="E200" s="154" t="s">
        <v>1</v>
      </c>
      <c r="F200" s="155" t="s">
        <v>220</v>
      </c>
      <c r="H200" s="154" t="s">
        <v>1</v>
      </c>
      <c r="L200" s="152"/>
      <c r="M200" s="156"/>
      <c r="N200" s="157"/>
      <c r="O200" s="157"/>
      <c r="P200" s="157"/>
      <c r="Q200" s="157"/>
      <c r="R200" s="157"/>
      <c r="S200" s="157"/>
      <c r="T200" s="158"/>
      <c r="AT200" s="154" t="s">
        <v>195</v>
      </c>
      <c r="AU200" s="154" t="s">
        <v>82</v>
      </c>
      <c r="AV200" s="12" t="s">
        <v>80</v>
      </c>
      <c r="AW200" s="12" t="s">
        <v>28</v>
      </c>
      <c r="AX200" s="12" t="s">
        <v>72</v>
      </c>
      <c r="AY200" s="154" t="s">
        <v>182</v>
      </c>
    </row>
    <row r="201" spans="2:65" s="13" customFormat="1">
      <c r="B201" s="159"/>
      <c r="D201" s="153" t="s">
        <v>195</v>
      </c>
      <c r="E201" s="160" t="s">
        <v>1</v>
      </c>
      <c r="F201" s="161" t="s">
        <v>256</v>
      </c>
      <c r="H201" s="162">
        <v>12.9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195</v>
      </c>
      <c r="AU201" s="160" t="s">
        <v>82</v>
      </c>
      <c r="AV201" s="13" t="s">
        <v>82</v>
      </c>
      <c r="AW201" s="13" t="s">
        <v>28</v>
      </c>
      <c r="AX201" s="13" t="s">
        <v>72</v>
      </c>
      <c r="AY201" s="160" t="s">
        <v>182</v>
      </c>
    </row>
    <row r="202" spans="2:65" s="14" customFormat="1">
      <c r="B202" s="166"/>
      <c r="D202" s="153" t="s">
        <v>195</v>
      </c>
      <c r="E202" s="167" t="s">
        <v>1</v>
      </c>
      <c r="F202" s="168" t="s">
        <v>205</v>
      </c>
      <c r="H202" s="169">
        <v>12.9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195</v>
      </c>
      <c r="AU202" s="167" t="s">
        <v>82</v>
      </c>
      <c r="AV202" s="14" t="s">
        <v>188</v>
      </c>
      <c r="AW202" s="14" t="s">
        <v>28</v>
      </c>
      <c r="AX202" s="14" t="s">
        <v>80</v>
      </c>
      <c r="AY202" s="167" t="s">
        <v>182</v>
      </c>
    </row>
    <row r="203" spans="2:65" s="1" customFormat="1" ht="24" customHeight="1">
      <c r="B203" s="139"/>
      <c r="C203" s="140" t="s">
        <v>257</v>
      </c>
      <c r="D203" s="140" t="s">
        <v>184</v>
      </c>
      <c r="E203" s="141" t="s">
        <v>258</v>
      </c>
      <c r="F203" s="142" t="s">
        <v>259</v>
      </c>
      <c r="G203" s="143" t="s">
        <v>248</v>
      </c>
      <c r="H203" s="144">
        <v>232.6</v>
      </c>
      <c r="I203" s="145"/>
      <c r="J203" s="145">
        <f>ROUND(I203*H203,2)</f>
        <v>0</v>
      </c>
      <c r="K203" s="142" t="s">
        <v>193</v>
      </c>
      <c r="L203" s="29"/>
      <c r="M203" s="146" t="s">
        <v>1</v>
      </c>
      <c r="N203" s="147" t="s">
        <v>37</v>
      </c>
      <c r="O203" s="148">
        <v>0.56000000000000005</v>
      </c>
      <c r="P203" s="148">
        <f>O203*H203</f>
        <v>130.256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188</v>
      </c>
      <c r="AT203" s="150" t="s">
        <v>184</v>
      </c>
      <c r="AU203" s="150" t="s">
        <v>82</v>
      </c>
      <c r="AY203" s="17" t="s">
        <v>182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80</v>
      </c>
      <c r="BK203" s="151">
        <f>ROUND(I203*H203,2)</f>
        <v>0</v>
      </c>
      <c r="BL203" s="17" t="s">
        <v>188</v>
      </c>
      <c r="BM203" s="150" t="s">
        <v>260</v>
      </c>
    </row>
    <row r="204" spans="2:65" s="12" customFormat="1">
      <c r="B204" s="152"/>
      <c r="D204" s="153" t="s">
        <v>195</v>
      </c>
      <c r="E204" s="154" t="s">
        <v>1</v>
      </c>
      <c r="F204" s="155" t="s">
        <v>220</v>
      </c>
      <c r="H204" s="154" t="s">
        <v>1</v>
      </c>
      <c r="L204" s="152"/>
      <c r="M204" s="156"/>
      <c r="N204" s="157"/>
      <c r="O204" s="157"/>
      <c r="P204" s="157"/>
      <c r="Q204" s="157"/>
      <c r="R204" s="157"/>
      <c r="S204" s="157"/>
      <c r="T204" s="158"/>
      <c r="AT204" s="154" t="s">
        <v>195</v>
      </c>
      <c r="AU204" s="154" t="s">
        <v>82</v>
      </c>
      <c r="AV204" s="12" t="s">
        <v>80</v>
      </c>
      <c r="AW204" s="12" t="s">
        <v>28</v>
      </c>
      <c r="AX204" s="12" t="s">
        <v>72</v>
      </c>
      <c r="AY204" s="154" t="s">
        <v>182</v>
      </c>
    </row>
    <row r="205" spans="2:65" s="13" customFormat="1">
      <c r="B205" s="159"/>
      <c r="D205" s="153" t="s">
        <v>195</v>
      </c>
      <c r="E205" s="160" t="s">
        <v>1</v>
      </c>
      <c r="F205" s="161" t="s">
        <v>261</v>
      </c>
      <c r="H205" s="162">
        <v>12.6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195</v>
      </c>
      <c r="AU205" s="160" t="s">
        <v>82</v>
      </c>
      <c r="AV205" s="13" t="s">
        <v>82</v>
      </c>
      <c r="AW205" s="13" t="s">
        <v>28</v>
      </c>
      <c r="AX205" s="13" t="s">
        <v>72</v>
      </c>
      <c r="AY205" s="160" t="s">
        <v>182</v>
      </c>
    </row>
    <row r="206" spans="2:65" s="12" customFormat="1">
      <c r="B206" s="152"/>
      <c r="D206" s="153" t="s">
        <v>195</v>
      </c>
      <c r="E206" s="154" t="s">
        <v>1</v>
      </c>
      <c r="F206" s="155" t="s">
        <v>222</v>
      </c>
      <c r="H206" s="154" t="s">
        <v>1</v>
      </c>
      <c r="L206" s="152"/>
      <c r="M206" s="156"/>
      <c r="N206" s="157"/>
      <c r="O206" s="157"/>
      <c r="P206" s="157"/>
      <c r="Q206" s="157"/>
      <c r="R206" s="157"/>
      <c r="S206" s="157"/>
      <c r="T206" s="158"/>
      <c r="AT206" s="154" t="s">
        <v>195</v>
      </c>
      <c r="AU206" s="154" t="s">
        <v>82</v>
      </c>
      <c r="AV206" s="12" t="s">
        <v>80</v>
      </c>
      <c r="AW206" s="12" t="s">
        <v>28</v>
      </c>
      <c r="AX206" s="12" t="s">
        <v>72</v>
      </c>
      <c r="AY206" s="154" t="s">
        <v>182</v>
      </c>
    </row>
    <row r="207" spans="2:65" s="13" customFormat="1">
      <c r="B207" s="159"/>
      <c r="D207" s="153" t="s">
        <v>195</v>
      </c>
      <c r="E207" s="160" t="s">
        <v>1</v>
      </c>
      <c r="F207" s="161" t="s">
        <v>262</v>
      </c>
      <c r="H207" s="162">
        <v>79.2</v>
      </c>
      <c r="L207" s="159"/>
      <c r="M207" s="163"/>
      <c r="N207" s="164"/>
      <c r="O207" s="164"/>
      <c r="P207" s="164"/>
      <c r="Q207" s="164"/>
      <c r="R207" s="164"/>
      <c r="S207" s="164"/>
      <c r="T207" s="165"/>
      <c r="AT207" s="160" t="s">
        <v>195</v>
      </c>
      <c r="AU207" s="160" t="s">
        <v>82</v>
      </c>
      <c r="AV207" s="13" t="s">
        <v>82</v>
      </c>
      <c r="AW207" s="13" t="s">
        <v>28</v>
      </c>
      <c r="AX207" s="13" t="s">
        <v>72</v>
      </c>
      <c r="AY207" s="160" t="s">
        <v>182</v>
      </c>
    </row>
    <row r="208" spans="2:65" s="12" customFormat="1">
      <c r="B208" s="152"/>
      <c r="D208" s="153" t="s">
        <v>195</v>
      </c>
      <c r="E208" s="154" t="s">
        <v>1</v>
      </c>
      <c r="F208" s="155" t="s">
        <v>224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195</v>
      </c>
      <c r="AU208" s="154" t="s">
        <v>82</v>
      </c>
      <c r="AV208" s="12" t="s">
        <v>80</v>
      </c>
      <c r="AW208" s="12" t="s">
        <v>28</v>
      </c>
      <c r="AX208" s="12" t="s">
        <v>72</v>
      </c>
      <c r="AY208" s="154" t="s">
        <v>182</v>
      </c>
    </row>
    <row r="209" spans="2:65" s="13" customFormat="1">
      <c r="B209" s="159"/>
      <c r="D209" s="153" t="s">
        <v>195</v>
      </c>
      <c r="E209" s="160" t="s">
        <v>1</v>
      </c>
      <c r="F209" s="161" t="s">
        <v>263</v>
      </c>
      <c r="H209" s="162">
        <v>75.900000000000006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195</v>
      </c>
      <c r="AU209" s="160" t="s">
        <v>82</v>
      </c>
      <c r="AV209" s="13" t="s">
        <v>82</v>
      </c>
      <c r="AW209" s="13" t="s">
        <v>28</v>
      </c>
      <c r="AX209" s="13" t="s">
        <v>72</v>
      </c>
      <c r="AY209" s="160" t="s">
        <v>182</v>
      </c>
    </row>
    <row r="210" spans="2:65" s="12" customFormat="1">
      <c r="B210" s="152"/>
      <c r="D210" s="153" t="s">
        <v>195</v>
      </c>
      <c r="E210" s="154" t="s">
        <v>1</v>
      </c>
      <c r="F210" s="155" t="s">
        <v>226</v>
      </c>
      <c r="H210" s="154" t="s">
        <v>1</v>
      </c>
      <c r="L210" s="152"/>
      <c r="M210" s="156"/>
      <c r="N210" s="157"/>
      <c r="O210" s="157"/>
      <c r="P210" s="157"/>
      <c r="Q210" s="157"/>
      <c r="R210" s="157"/>
      <c r="S210" s="157"/>
      <c r="T210" s="158"/>
      <c r="AT210" s="154" t="s">
        <v>195</v>
      </c>
      <c r="AU210" s="154" t="s">
        <v>82</v>
      </c>
      <c r="AV210" s="12" t="s">
        <v>80</v>
      </c>
      <c r="AW210" s="12" t="s">
        <v>28</v>
      </c>
      <c r="AX210" s="12" t="s">
        <v>72</v>
      </c>
      <c r="AY210" s="154" t="s">
        <v>182</v>
      </c>
    </row>
    <row r="211" spans="2:65" s="13" customFormat="1">
      <c r="B211" s="159"/>
      <c r="D211" s="153" t="s">
        <v>195</v>
      </c>
      <c r="E211" s="160" t="s">
        <v>1</v>
      </c>
      <c r="F211" s="161" t="s">
        <v>264</v>
      </c>
      <c r="H211" s="162">
        <v>64.900000000000006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0" t="s">
        <v>195</v>
      </c>
      <c r="AU211" s="160" t="s">
        <v>82</v>
      </c>
      <c r="AV211" s="13" t="s">
        <v>82</v>
      </c>
      <c r="AW211" s="13" t="s">
        <v>28</v>
      </c>
      <c r="AX211" s="13" t="s">
        <v>72</v>
      </c>
      <c r="AY211" s="160" t="s">
        <v>182</v>
      </c>
    </row>
    <row r="212" spans="2:65" s="14" customFormat="1">
      <c r="B212" s="166"/>
      <c r="D212" s="153" t="s">
        <v>195</v>
      </c>
      <c r="E212" s="167" t="s">
        <v>1</v>
      </c>
      <c r="F212" s="168" t="s">
        <v>205</v>
      </c>
      <c r="H212" s="169">
        <v>232.6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195</v>
      </c>
      <c r="AU212" s="167" t="s">
        <v>82</v>
      </c>
      <c r="AV212" s="14" t="s">
        <v>188</v>
      </c>
      <c r="AW212" s="14" t="s">
        <v>28</v>
      </c>
      <c r="AX212" s="14" t="s">
        <v>80</v>
      </c>
      <c r="AY212" s="167" t="s">
        <v>182</v>
      </c>
    </row>
    <row r="213" spans="2:65" s="1" customFormat="1" ht="16.5" customHeight="1">
      <c r="B213" s="139"/>
      <c r="C213" s="173" t="s">
        <v>265</v>
      </c>
      <c r="D213" s="173" t="s">
        <v>266</v>
      </c>
      <c r="E213" s="174" t="s">
        <v>267</v>
      </c>
      <c r="F213" s="175" t="s">
        <v>268</v>
      </c>
      <c r="G213" s="176" t="s">
        <v>192</v>
      </c>
      <c r="H213" s="177">
        <v>70.183999999999997</v>
      </c>
      <c r="I213" s="178"/>
      <c r="J213" s="178">
        <f>ROUND(I213*H213,2)</f>
        <v>0</v>
      </c>
      <c r="K213" s="175" t="s">
        <v>193</v>
      </c>
      <c r="L213" s="179"/>
      <c r="M213" s="180" t="s">
        <v>1</v>
      </c>
      <c r="N213" s="181" t="s">
        <v>37</v>
      </c>
      <c r="O213" s="148">
        <v>0</v>
      </c>
      <c r="P213" s="148">
        <f>O213*H213</f>
        <v>0</v>
      </c>
      <c r="Q213" s="148">
        <v>2.4289999999999998</v>
      </c>
      <c r="R213" s="148">
        <f>Q213*H213</f>
        <v>170.47693599999999</v>
      </c>
      <c r="S213" s="148">
        <v>0</v>
      </c>
      <c r="T213" s="149">
        <f>S213*H213</f>
        <v>0</v>
      </c>
      <c r="AR213" s="150" t="s">
        <v>239</v>
      </c>
      <c r="AT213" s="150" t="s">
        <v>266</v>
      </c>
      <c r="AU213" s="150" t="s">
        <v>82</v>
      </c>
      <c r="AY213" s="17" t="s">
        <v>182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80</v>
      </c>
      <c r="BK213" s="151">
        <f>ROUND(I213*H213,2)</f>
        <v>0</v>
      </c>
      <c r="BL213" s="17" t="s">
        <v>188</v>
      </c>
      <c r="BM213" s="150" t="s">
        <v>269</v>
      </c>
    </row>
    <row r="214" spans="2:65" s="12" customFormat="1">
      <c r="B214" s="152"/>
      <c r="D214" s="153" t="s">
        <v>195</v>
      </c>
      <c r="E214" s="154" t="s">
        <v>1</v>
      </c>
      <c r="F214" s="155" t="s">
        <v>220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195</v>
      </c>
      <c r="AU214" s="154" t="s">
        <v>82</v>
      </c>
      <c r="AV214" s="12" t="s">
        <v>80</v>
      </c>
      <c r="AW214" s="12" t="s">
        <v>28</v>
      </c>
      <c r="AX214" s="12" t="s">
        <v>72</v>
      </c>
      <c r="AY214" s="154" t="s">
        <v>182</v>
      </c>
    </row>
    <row r="215" spans="2:65" s="13" customFormat="1">
      <c r="B215" s="159"/>
      <c r="D215" s="153" t="s">
        <v>195</v>
      </c>
      <c r="E215" s="160" t="s">
        <v>1</v>
      </c>
      <c r="F215" s="161" t="s">
        <v>221</v>
      </c>
      <c r="H215" s="162">
        <v>8.0120000000000005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195</v>
      </c>
      <c r="AU215" s="160" t="s">
        <v>82</v>
      </c>
      <c r="AV215" s="13" t="s">
        <v>82</v>
      </c>
      <c r="AW215" s="13" t="s">
        <v>28</v>
      </c>
      <c r="AX215" s="13" t="s">
        <v>72</v>
      </c>
      <c r="AY215" s="160" t="s">
        <v>182</v>
      </c>
    </row>
    <row r="216" spans="2:65" s="12" customFormat="1">
      <c r="B216" s="152"/>
      <c r="D216" s="153" t="s">
        <v>195</v>
      </c>
      <c r="E216" s="154" t="s">
        <v>1</v>
      </c>
      <c r="F216" s="155" t="s">
        <v>222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195</v>
      </c>
      <c r="AU216" s="154" t="s">
        <v>82</v>
      </c>
      <c r="AV216" s="12" t="s">
        <v>80</v>
      </c>
      <c r="AW216" s="12" t="s">
        <v>28</v>
      </c>
      <c r="AX216" s="12" t="s">
        <v>72</v>
      </c>
      <c r="AY216" s="154" t="s">
        <v>182</v>
      </c>
    </row>
    <row r="217" spans="2:65" s="13" customFormat="1">
      <c r="B217" s="159"/>
      <c r="D217" s="153" t="s">
        <v>195</v>
      </c>
      <c r="E217" s="160" t="s">
        <v>1</v>
      </c>
      <c r="F217" s="161" t="s">
        <v>223</v>
      </c>
      <c r="H217" s="162">
        <v>22.382000000000001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195</v>
      </c>
      <c r="AU217" s="160" t="s">
        <v>82</v>
      </c>
      <c r="AV217" s="13" t="s">
        <v>82</v>
      </c>
      <c r="AW217" s="13" t="s">
        <v>28</v>
      </c>
      <c r="AX217" s="13" t="s">
        <v>72</v>
      </c>
      <c r="AY217" s="160" t="s">
        <v>182</v>
      </c>
    </row>
    <row r="218" spans="2:65" s="12" customFormat="1">
      <c r="B218" s="152"/>
      <c r="D218" s="153" t="s">
        <v>195</v>
      </c>
      <c r="E218" s="154" t="s">
        <v>1</v>
      </c>
      <c r="F218" s="155" t="s">
        <v>224</v>
      </c>
      <c r="H218" s="154" t="s">
        <v>1</v>
      </c>
      <c r="L218" s="152"/>
      <c r="M218" s="156"/>
      <c r="N218" s="157"/>
      <c r="O218" s="157"/>
      <c r="P218" s="157"/>
      <c r="Q218" s="157"/>
      <c r="R218" s="157"/>
      <c r="S218" s="157"/>
      <c r="T218" s="158"/>
      <c r="AT218" s="154" t="s">
        <v>195</v>
      </c>
      <c r="AU218" s="154" t="s">
        <v>82</v>
      </c>
      <c r="AV218" s="12" t="s">
        <v>80</v>
      </c>
      <c r="AW218" s="12" t="s">
        <v>28</v>
      </c>
      <c r="AX218" s="12" t="s">
        <v>72</v>
      </c>
      <c r="AY218" s="154" t="s">
        <v>182</v>
      </c>
    </row>
    <row r="219" spans="2:65" s="13" customFormat="1">
      <c r="B219" s="159"/>
      <c r="D219" s="153" t="s">
        <v>195</v>
      </c>
      <c r="E219" s="160" t="s">
        <v>1</v>
      </c>
      <c r="F219" s="161" t="s">
        <v>225</v>
      </c>
      <c r="H219" s="162">
        <v>21.449000000000002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0" t="s">
        <v>195</v>
      </c>
      <c r="AU219" s="160" t="s">
        <v>82</v>
      </c>
      <c r="AV219" s="13" t="s">
        <v>82</v>
      </c>
      <c r="AW219" s="13" t="s">
        <v>28</v>
      </c>
      <c r="AX219" s="13" t="s">
        <v>72</v>
      </c>
      <c r="AY219" s="160" t="s">
        <v>182</v>
      </c>
    </row>
    <row r="220" spans="2:65" s="12" customFormat="1">
      <c r="B220" s="152"/>
      <c r="D220" s="153" t="s">
        <v>195</v>
      </c>
      <c r="E220" s="154" t="s">
        <v>1</v>
      </c>
      <c r="F220" s="155" t="s">
        <v>226</v>
      </c>
      <c r="H220" s="154" t="s">
        <v>1</v>
      </c>
      <c r="L220" s="152"/>
      <c r="M220" s="156"/>
      <c r="N220" s="157"/>
      <c r="O220" s="157"/>
      <c r="P220" s="157"/>
      <c r="Q220" s="157"/>
      <c r="R220" s="157"/>
      <c r="S220" s="157"/>
      <c r="T220" s="158"/>
      <c r="AT220" s="154" t="s">
        <v>195</v>
      </c>
      <c r="AU220" s="154" t="s">
        <v>82</v>
      </c>
      <c r="AV220" s="12" t="s">
        <v>80</v>
      </c>
      <c r="AW220" s="12" t="s">
        <v>28</v>
      </c>
      <c r="AX220" s="12" t="s">
        <v>72</v>
      </c>
      <c r="AY220" s="154" t="s">
        <v>182</v>
      </c>
    </row>
    <row r="221" spans="2:65" s="13" customFormat="1">
      <c r="B221" s="159"/>
      <c r="D221" s="153" t="s">
        <v>195</v>
      </c>
      <c r="E221" s="160" t="s">
        <v>1</v>
      </c>
      <c r="F221" s="161" t="s">
        <v>227</v>
      </c>
      <c r="H221" s="162">
        <v>18.341000000000001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195</v>
      </c>
      <c r="AU221" s="160" t="s">
        <v>82</v>
      </c>
      <c r="AV221" s="13" t="s">
        <v>82</v>
      </c>
      <c r="AW221" s="13" t="s">
        <v>28</v>
      </c>
      <c r="AX221" s="13" t="s">
        <v>72</v>
      </c>
      <c r="AY221" s="160" t="s">
        <v>182</v>
      </c>
    </row>
    <row r="222" spans="2:65" s="14" customFormat="1">
      <c r="B222" s="166"/>
      <c r="D222" s="153" t="s">
        <v>195</v>
      </c>
      <c r="E222" s="167" t="s">
        <v>1</v>
      </c>
      <c r="F222" s="168" t="s">
        <v>205</v>
      </c>
      <c r="H222" s="169">
        <v>70.183999999999997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195</v>
      </c>
      <c r="AU222" s="167" t="s">
        <v>82</v>
      </c>
      <c r="AV222" s="14" t="s">
        <v>188</v>
      </c>
      <c r="AW222" s="14" t="s">
        <v>28</v>
      </c>
      <c r="AX222" s="14" t="s">
        <v>80</v>
      </c>
      <c r="AY222" s="167" t="s">
        <v>182</v>
      </c>
    </row>
    <row r="223" spans="2:65" s="1" customFormat="1" ht="24" customHeight="1">
      <c r="B223" s="139"/>
      <c r="C223" s="140" t="s">
        <v>270</v>
      </c>
      <c r="D223" s="140" t="s">
        <v>184</v>
      </c>
      <c r="E223" s="141" t="s">
        <v>271</v>
      </c>
      <c r="F223" s="142" t="s">
        <v>272</v>
      </c>
      <c r="G223" s="143" t="s">
        <v>235</v>
      </c>
      <c r="H223" s="144">
        <v>3.7850000000000001</v>
      </c>
      <c r="I223" s="145"/>
      <c r="J223" s="145">
        <f>ROUND(I223*H223,2)</f>
        <v>0</v>
      </c>
      <c r="K223" s="142" t="s">
        <v>193</v>
      </c>
      <c r="L223" s="29"/>
      <c r="M223" s="146" t="s">
        <v>1</v>
      </c>
      <c r="N223" s="147" t="s">
        <v>37</v>
      </c>
      <c r="O223" s="148">
        <v>27.097999999999999</v>
      </c>
      <c r="P223" s="148">
        <f>O223*H223</f>
        <v>102.56592999999999</v>
      </c>
      <c r="Q223" s="148">
        <v>1.1133200000000001</v>
      </c>
      <c r="R223" s="148">
        <f>Q223*H223</f>
        <v>4.2139162000000008</v>
      </c>
      <c r="S223" s="148">
        <v>0</v>
      </c>
      <c r="T223" s="149">
        <f>S223*H223</f>
        <v>0</v>
      </c>
      <c r="AR223" s="150" t="s">
        <v>188</v>
      </c>
      <c r="AT223" s="150" t="s">
        <v>184</v>
      </c>
      <c r="AU223" s="150" t="s">
        <v>82</v>
      </c>
      <c r="AY223" s="17" t="s">
        <v>182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80</v>
      </c>
      <c r="BK223" s="151">
        <f>ROUND(I223*H223,2)</f>
        <v>0</v>
      </c>
      <c r="BL223" s="17" t="s">
        <v>188</v>
      </c>
      <c r="BM223" s="150" t="s">
        <v>273</v>
      </c>
    </row>
    <row r="224" spans="2:65" s="12" customFormat="1">
      <c r="B224" s="152"/>
      <c r="D224" s="153" t="s">
        <v>195</v>
      </c>
      <c r="E224" s="154" t="s">
        <v>1</v>
      </c>
      <c r="F224" s="155" t="s">
        <v>274</v>
      </c>
      <c r="H224" s="154" t="s">
        <v>1</v>
      </c>
      <c r="L224" s="152"/>
      <c r="M224" s="156"/>
      <c r="N224" s="157"/>
      <c r="O224" s="157"/>
      <c r="P224" s="157"/>
      <c r="Q224" s="157"/>
      <c r="R224" s="157"/>
      <c r="S224" s="157"/>
      <c r="T224" s="158"/>
      <c r="AT224" s="154" t="s">
        <v>195</v>
      </c>
      <c r="AU224" s="154" t="s">
        <v>82</v>
      </c>
      <c r="AV224" s="12" t="s">
        <v>80</v>
      </c>
      <c r="AW224" s="12" t="s">
        <v>28</v>
      </c>
      <c r="AX224" s="12" t="s">
        <v>72</v>
      </c>
      <c r="AY224" s="154" t="s">
        <v>182</v>
      </c>
    </row>
    <row r="225" spans="2:65" s="13" customFormat="1">
      <c r="B225" s="159"/>
      <c r="D225" s="153" t="s">
        <v>195</v>
      </c>
      <c r="E225" s="160" t="s">
        <v>1</v>
      </c>
      <c r="F225" s="161" t="s">
        <v>275</v>
      </c>
      <c r="H225" s="162">
        <v>3.7850000000000001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195</v>
      </c>
      <c r="AU225" s="160" t="s">
        <v>82</v>
      </c>
      <c r="AV225" s="13" t="s">
        <v>82</v>
      </c>
      <c r="AW225" s="13" t="s">
        <v>28</v>
      </c>
      <c r="AX225" s="13" t="s">
        <v>72</v>
      </c>
      <c r="AY225" s="160" t="s">
        <v>182</v>
      </c>
    </row>
    <row r="226" spans="2:65" s="14" customFormat="1">
      <c r="B226" s="166"/>
      <c r="D226" s="153" t="s">
        <v>195</v>
      </c>
      <c r="E226" s="167" t="s">
        <v>1</v>
      </c>
      <c r="F226" s="168" t="s">
        <v>205</v>
      </c>
      <c r="H226" s="169">
        <v>3.7850000000000001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195</v>
      </c>
      <c r="AU226" s="167" t="s">
        <v>82</v>
      </c>
      <c r="AV226" s="14" t="s">
        <v>188</v>
      </c>
      <c r="AW226" s="14" t="s">
        <v>28</v>
      </c>
      <c r="AX226" s="14" t="s">
        <v>80</v>
      </c>
      <c r="AY226" s="167" t="s">
        <v>182</v>
      </c>
    </row>
    <row r="227" spans="2:65" s="1" customFormat="1" ht="24" customHeight="1">
      <c r="B227" s="139"/>
      <c r="C227" s="140" t="s">
        <v>8</v>
      </c>
      <c r="D227" s="140" t="s">
        <v>184</v>
      </c>
      <c r="E227" s="141" t="s">
        <v>276</v>
      </c>
      <c r="F227" s="142" t="s">
        <v>277</v>
      </c>
      <c r="G227" s="143" t="s">
        <v>192</v>
      </c>
      <c r="H227" s="144">
        <v>337.72</v>
      </c>
      <c r="I227" s="145"/>
      <c r="J227" s="145">
        <f>ROUND(I227*H227,2)</f>
        <v>0</v>
      </c>
      <c r="K227" s="142" t="s">
        <v>193</v>
      </c>
      <c r="L227" s="29"/>
      <c r="M227" s="146" t="s">
        <v>1</v>
      </c>
      <c r="N227" s="147" t="s">
        <v>37</v>
      </c>
      <c r="O227" s="148">
        <v>1.0249999999999999</v>
      </c>
      <c r="P227" s="148">
        <f>O227*H227</f>
        <v>346.16300000000001</v>
      </c>
      <c r="Q227" s="148">
        <v>2.16</v>
      </c>
      <c r="R227" s="148">
        <f>Q227*H227</f>
        <v>729.47520000000009</v>
      </c>
      <c r="S227" s="148">
        <v>0</v>
      </c>
      <c r="T227" s="149">
        <f>S227*H227</f>
        <v>0</v>
      </c>
      <c r="AR227" s="150" t="s">
        <v>188</v>
      </c>
      <c r="AT227" s="150" t="s">
        <v>184</v>
      </c>
      <c r="AU227" s="150" t="s">
        <v>82</v>
      </c>
      <c r="AY227" s="17" t="s">
        <v>182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7" t="s">
        <v>80</v>
      </c>
      <c r="BK227" s="151">
        <f>ROUND(I227*H227,2)</f>
        <v>0</v>
      </c>
      <c r="BL227" s="17" t="s">
        <v>188</v>
      </c>
      <c r="BM227" s="150" t="s">
        <v>278</v>
      </c>
    </row>
    <row r="228" spans="2:65" s="12" customFormat="1">
      <c r="B228" s="152"/>
      <c r="D228" s="153" t="s">
        <v>195</v>
      </c>
      <c r="E228" s="154" t="s">
        <v>1</v>
      </c>
      <c r="F228" s="155" t="s">
        <v>279</v>
      </c>
      <c r="H228" s="154" t="s">
        <v>1</v>
      </c>
      <c r="L228" s="152"/>
      <c r="M228" s="156"/>
      <c r="N228" s="157"/>
      <c r="O228" s="157"/>
      <c r="P228" s="157"/>
      <c r="Q228" s="157"/>
      <c r="R228" s="157"/>
      <c r="S228" s="157"/>
      <c r="T228" s="158"/>
      <c r="AT228" s="154" t="s">
        <v>195</v>
      </c>
      <c r="AU228" s="154" t="s">
        <v>82</v>
      </c>
      <c r="AV228" s="12" t="s">
        <v>80</v>
      </c>
      <c r="AW228" s="12" t="s">
        <v>28</v>
      </c>
      <c r="AX228" s="12" t="s">
        <v>72</v>
      </c>
      <c r="AY228" s="154" t="s">
        <v>182</v>
      </c>
    </row>
    <row r="229" spans="2:65" s="13" customFormat="1">
      <c r="B229" s="159"/>
      <c r="D229" s="153" t="s">
        <v>195</v>
      </c>
      <c r="E229" s="160" t="s">
        <v>1</v>
      </c>
      <c r="F229" s="161" t="s">
        <v>280</v>
      </c>
      <c r="H229" s="162">
        <v>182.16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195</v>
      </c>
      <c r="AU229" s="160" t="s">
        <v>82</v>
      </c>
      <c r="AV229" s="13" t="s">
        <v>82</v>
      </c>
      <c r="AW229" s="13" t="s">
        <v>28</v>
      </c>
      <c r="AX229" s="13" t="s">
        <v>72</v>
      </c>
      <c r="AY229" s="160" t="s">
        <v>182</v>
      </c>
    </row>
    <row r="230" spans="2:65" s="12" customFormat="1">
      <c r="B230" s="152"/>
      <c r="D230" s="153" t="s">
        <v>195</v>
      </c>
      <c r="E230" s="154" t="s">
        <v>1</v>
      </c>
      <c r="F230" s="155" t="s">
        <v>281</v>
      </c>
      <c r="H230" s="154" t="s">
        <v>1</v>
      </c>
      <c r="L230" s="152"/>
      <c r="M230" s="156"/>
      <c r="N230" s="157"/>
      <c r="O230" s="157"/>
      <c r="P230" s="157"/>
      <c r="Q230" s="157"/>
      <c r="R230" s="157"/>
      <c r="S230" s="157"/>
      <c r="T230" s="158"/>
      <c r="AT230" s="154" t="s">
        <v>195</v>
      </c>
      <c r="AU230" s="154" t="s">
        <v>82</v>
      </c>
      <c r="AV230" s="12" t="s">
        <v>80</v>
      </c>
      <c r="AW230" s="12" t="s">
        <v>28</v>
      </c>
      <c r="AX230" s="12" t="s">
        <v>72</v>
      </c>
      <c r="AY230" s="154" t="s">
        <v>182</v>
      </c>
    </row>
    <row r="231" spans="2:65" s="13" customFormat="1">
      <c r="B231" s="159"/>
      <c r="D231" s="153" t="s">
        <v>195</v>
      </c>
      <c r="E231" s="160" t="s">
        <v>1</v>
      </c>
      <c r="F231" s="161" t="s">
        <v>282</v>
      </c>
      <c r="H231" s="162">
        <v>155.84800000000001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3" customFormat="1">
      <c r="B232" s="159"/>
      <c r="D232" s="153" t="s">
        <v>195</v>
      </c>
      <c r="E232" s="160" t="s">
        <v>1</v>
      </c>
      <c r="F232" s="161" t="s">
        <v>283</v>
      </c>
      <c r="H232" s="162">
        <v>-2.64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195</v>
      </c>
      <c r="AU232" s="160" t="s">
        <v>82</v>
      </c>
      <c r="AV232" s="13" t="s">
        <v>82</v>
      </c>
      <c r="AW232" s="13" t="s">
        <v>28</v>
      </c>
      <c r="AX232" s="13" t="s">
        <v>72</v>
      </c>
      <c r="AY232" s="160" t="s">
        <v>182</v>
      </c>
    </row>
    <row r="233" spans="2:65" s="12" customFormat="1">
      <c r="B233" s="152"/>
      <c r="D233" s="153" t="s">
        <v>195</v>
      </c>
      <c r="E233" s="154" t="s">
        <v>1</v>
      </c>
      <c r="F233" s="155" t="s">
        <v>284</v>
      </c>
      <c r="H233" s="154" t="s">
        <v>1</v>
      </c>
      <c r="L233" s="152"/>
      <c r="M233" s="156"/>
      <c r="N233" s="157"/>
      <c r="O233" s="157"/>
      <c r="P233" s="157"/>
      <c r="Q233" s="157"/>
      <c r="R233" s="157"/>
      <c r="S233" s="157"/>
      <c r="T233" s="158"/>
      <c r="AT233" s="154" t="s">
        <v>195</v>
      </c>
      <c r="AU233" s="154" t="s">
        <v>82</v>
      </c>
      <c r="AV233" s="12" t="s">
        <v>80</v>
      </c>
      <c r="AW233" s="12" t="s">
        <v>28</v>
      </c>
      <c r="AX233" s="12" t="s">
        <v>72</v>
      </c>
      <c r="AY233" s="154" t="s">
        <v>182</v>
      </c>
    </row>
    <row r="234" spans="2:65" s="13" customFormat="1">
      <c r="B234" s="159"/>
      <c r="D234" s="153" t="s">
        <v>195</v>
      </c>
      <c r="E234" s="160" t="s">
        <v>1</v>
      </c>
      <c r="F234" s="161" t="s">
        <v>285</v>
      </c>
      <c r="H234" s="162">
        <v>2.3519999999999999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337.72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24" customHeight="1">
      <c r="B236" s="139"/>
      <c r="C236" s="140" t="s">
        <v>286</v>
      </c>
      <c r="D236" s="140" t="s">
        <v>184</v>
      </c>
      <c r="E236" s="141" t="s">
        <v>287</v>
      </c>
      <c r="F236" s="142" t="s">
        <v>288</v>
      </c>
      <c r="G236" s="143" t="s">
        <v>192</v>
      </c>
      <c r="H236" s="144">
        <v>33.119999999999997</v>
      </c>
      <c r="I236" s="145"/>
      <c r="J236" s="145">
        <f>ROUND(I236*H236,2)</f>
        <v>0</v>
      </c>
      <c r="K236" s="142" t="s">
        <v>193</v>
      </c>
      <c r="L236" s="29"/>
      <c r="M236" s="146" t="s">
        <v>1</v>
      </c>
      <c r="N236" s="147" t="s">
        <v>37</v>
      </c>
      <c r="O236" s="148">
        <v>0.98499999999999999</v>
      </c>
      <c r="P236" s="148">
        <f>O236*H236</f>
        <v>32.623199999999997</v>
      </c>
      <c r="Q236" s="148">
        <v>1.98</v>
      </c>
      <c r="R236" s="148">
        <f>Q236*H236</f>
        <v>65.57759999999999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289</v>
      </c>
    </row>
    <row r="237" spans="2:65" s="12" customFormat="1">
      <c r="B237" s="152"/>
      <c r="D237" s="153" t="s">
        <v>195</v>
      </c>
      <c r="E237" s="154" t="s">
        <v>1</v>
      </c>
      <c r="F237" s="155" t="s">
        <v>279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290</v>
      </c>
      <c r="H238" s="162">
        <v>33.119999999999997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33.119999999999997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291</v>
      </c>
      <c r="D240" s="140" t="s">
        <v>184</v>
      </c>
      <c r="E240" s="141" t="s">
        <v>292</v>
      </c>
      <c r="F240" s="142" t="s">
        <v>293</v>
      </c>
      <c r="G240" s="143" t="s">
        <v>192</v>
      </c>
      <c r="H240" s="144">
        <v>33.119999999999997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0.58399999999999996</v>
      </c>
      <c r="P240" s="148">
        <f>O240*H240</f>
        <v>19.342079999999996</v>
      </c>
      <c r="Q240" s="148">
        <v>2.2563399999999998</v>
      </c>
      <c r="R240" s="148">
        <f>Q240*H240</f>
        <v>74.729980799999993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294</v>
      </c>
    </row>
    <row r="241" spans="2:65" s="12" customFormat="1">
      <c r="B241" s="152"/>
      <c r="D241" s="153" t="s">
        <v>195</v>
      </c>
      <c r="E241" s="154" t="s">
        <v>1</v>
      </c>
      <c r="F241" s="155" t="s">
        <v>279</v>
      </c>
      <c r="H241" s="154" t="s">
        <v>1</v>
      </c>
      <c r="L241" s="152"/>
      <c r="M241" s="156"/>
      <c r="N241" s="157"/>
      <c r="O241" s="157"/>
      <c r="P241" s="157"/>
      <c r="Q241" s="157"/>
      <c r="R241" s="157"/>
      <c r="S241" s="157"/>
      <c r="T241" s="158"/>
      <c r="AT241" s="154" t="s">
        <v>195</v>
      </c>
      <c r="AU241" s="154" t="s">
        <v>82</v>
      </c>
      <c r="AV241" s="12" t="s">
        <v>80</v>
      </c>
      <c r="AW241" s="12" t="s">
        <v>28</v>
      </c>
      <c r="AX241" s="12" t="s">
        <v>72</v>
      </c>
      <c r="AY241" s="154" t="s">
        <v>182</v>
      </c>
    </row>
    <row r="242" spans="2:65" s="13" customFormat="1">
      <c r="B242" s="159"/>
      <c r="D242" s="153" t="s">
        <v>195</v>
      </c>
      <c r="E242" s="160" t="s">
        <v>1</v>
      </c>
      <c r="F242" s="161" t="s">
        <v>290</v>
      </c>
      <c r="H242" s="162">
        <v>33.119999999999997</v>
      </c>
      <c r="L242" s="159"/>
      <c r="M242" s="163"/>
      <c r="N242" s="164"/>
      <c r="O242" s="164"/>
      <c r="P242" s="164"/>
      <c r="Q242" s="164"/>
      <c r="R242" s="164"/>
      <c r="S242" s="164"/>
      <c r="T242" s="165"/>
      <c r="AT242" s="160" t="s">
        <v>195</v>
      </c>
      <c r="AU242" s="160" t="s">
        <v>82</v>
      </c>
      <c r="AV242" s="13" t="s">
        <v>82</v>
      </c>
      <c r="AW242" s="13" t="s">
        <v>28</v>
      </c>
      <c r="AX242" s="13" t="s">
        <v>72</v>
      </c>
      <c r="AY242" s="160" t="s">
        <v>182</v>
      </c>
    </row>
    <row r="243" spans="2:65" s="14" customFormat="1">
      <c r="B243" s="166"/>
      <c r="D243" s="153" t="s">
        <v>195</v>
      </c>
      <c r="E243" s="167" t="s">
        <v>1</v>
      </c>
      <c r="F243" s="168" t="s">
        <v>205</v>
      </c>
      <c r="H243" s="169">
        <v>33.119999999999997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195</v>
      </c>
      <c r="AU243" s="167" t="s">
        <v>82</v>
      </c>
      <c r="AV243" s="14" t="s">
        <v>188</v>
      </c>
      <c r="AW243" s="14" t="s">
        <v>28</v>
      </c>
      <c r="AX243" s="14" t="s">
        <v>80</v>
      </c>
      <c r="AY243" s="167" t="s">
        <v>182</v>
      </c>
    </row>
    <row r="244" spans="2:65" s="1" customFormat="1" ht="24" customHeight="1">
      <c r="B244" s="139"/>
      <c r="C244" s="140" t="s">
        <v>295</v>
      </c>
      <c r="D244" s="140" t="s">
        <v>184</v>
      </c>
      <c r="E244" s="141" t="s">
        <v>296</v>
      </c>
      <c r="F244" s="142" t="s">
        <v>297</v>
      </c>
      <c r="G244" s="143" t="s">
        <v>192</v>
      </c>
      <c r="H244" s="144">
        <v>59.456000000000003</v>
      </c>
      <c r="I244" s="145"/>
      <c r="J244" s="145">
        <f>ROUND(I244*H244,2)</f>
        <v>0</v>
      </c>
      <c r="K244" s="142" t="s">
        <v>193</v>
      </c>
      <c r="L244" s="29"/>
      <c r="M244" s="146" t="s">
        <v>1</v>
      </c>
      <c r="N244" s="147" t="s">
        <v>37</v>
      </c>
      <c r="O244" s="148">
        <v>0.629</v>
      </c>
      <c r="P244" s="148">
        <f>O244*H244</f>
        <v>37.397824</v>
      </c>
      <c r="Q244" s="148">
        <v>2.45329</v>
      </c>
      <c r="R244" s="148">
        <f>Q244*H244</f>
        <v>145.86281024000002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298</v>
      </c>
    </row>
    <row r="245" spans="2:65" s="12" customFormat="1">
      <c r="B245" s="152"/>
      <c r="D245" s="153" t="s">
        <v>195</v>
      </c>
      <c r="E245" s="154" t="s">
        <v>1</v>
      </c>
      <c r="F245" s="155" t="s">
        <v>281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299</v>
      </c>
      <c r="H246" s="162">
        <v>56.671999999999997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3" customFormat="1">
      <c r="B247" s="159"/>
      <c r="D247" s="153" t="s">
        <v>195</v>
      </c>
      <c r="E247" s="160" t="s">
        <v>1</v>
      </c>
      <c r="F247" s="161" t="s">
        <v>300</v>
      </c>
      <c r="H247" s="162">
        <v>-0.96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195</v>
      </c>
      <c r="AU247" s="160" t="s">
        <v>82</v>
      </c>
      <c r="AV247" s="13" t="s">
        <v>82</v>
      </c>
      <c r="AW247" s="13" t="s">
        <v>28</v>
      </c>
      <c r="AX247" s="13" t="s">
        <v>72</v>
      </c>
      <c r="AY247" s="160" t="s">
        <v>182</v>
      </c>
    </row>
    <row r="248" spans="2:65" s="12" customFormat="1">
      <c r="B248" s="152"/>
      <c r="D248" s="153" t="s">
        <v>195</v>
      </c>
      <c r="E248" s="154" t="s">
        <v>1</v>
      </c>
      <c r="F248" s="155" t="s">
        <v>284</v>
      </c>
      <c r="H248" s="154" t="s">
        <v>1</v>
      </c>
      <c r="L248" s="152"/>
      <c r="M248" s="156"/>
      <c r="N248" s="157"/>
      <c r="O248" s="157"/>
      <c r="P248" s="157"/>
      <c r="Q248" s="157"/>
      <c r="R248" s="157"/>
      <c r="S248" s="157"/>
      <c r="T248" s="158"/>
      <c r="AT248" s="154" t="s">
        <v>195</v>
      </c>
      <c r="AU248" s="154" t="s">
        <v>82</v>
      </c>
      <c r="AV248" s="12" t="s">
        <v>80</v>
      </c>
      <c r="AW248" s="12" t="s">
        <v>28</v>
      </c>
      <c r="AX248" s="12" t="s">
        <v>72</v>
      </c>
      <c r="AY248" s="154" t="s">
        <v>182</v>
      </c>
    </row>
    <row r="249" spans="2:65" s="13" customFormat="1">
      <c r="B249" s="159"/>
      <c r="D249" s="153" t="s">
        <v>195</v>
      </c>
      <c r="E249" s="160" t="s">
        <v>1</v>
      </c>
      <c r="F249" s="161" t="s">
        <v>301</v>
      </c>
      <c r="H249" s="162">
        <v>2.016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195</v>
      </c>
      <c r="AU249" s="160" t="s">
        <v>82</v>
      </c>
      <c r="AV249" s="13" t="s">
        <v>82</v>
      </c>
      <c r="AW249" s="13" t="s">
        <v>28</v>
      </c>
      <c r="AX249" s="13" t="s">
        <v>72</v>
      </c>
      <c r="AY249" s="160" t="s">
        <v>182</v>
      </c>
    </row>
    <row r="250" spans="2:65" s="13" customFormat="1">
      <c r="B250" s="159"/>
      <c r="D250" s="153" t="s">
        <v>195</v>
      </c>
      <c r="E250" s="160" t="s">
        <v>1</v>
      </c>
      <c r="F250" s="161" t="s">
        <v>302</v>
      </c>
      <c r="H250" s="162">
        <v>1.728</v>
      </c>
      <c r="L250" s="159"/>
      <c r="M250" s="163"/>
      <c r="N250" s="164"/>
      <c r="O250" s="164"/>
      <c r="P250" s="164"/>
      <c r="Q250" s="164"/>
      <c r="R250" s="164"/>
      <c r="S250" s="164"/>
      <c r="T250" s="165"/>
      <c r="AT250" s="160" t="s">
        <v>195</v>
      </c>
      <c r="AU250" s="160" t="s">
        <v>82</v>
      </c>
      <c r="AV250" s="13" t="s">
        <v>82</v>
      </c>
      <c r="AW250" s="13" t="s">
        <v>28</v>
      </c>
      <c r="AX250" s="13" t="s">
        <v>72</v>
      </c>
      <c r="AY250" s="160" t="s">
        <v>182</v>
      </c>
    </row>
    <row r="251" spans="2:65" s="14" customFormat="1">
      <c r="B251" s="166"/>
      <c r="D251" s="153" t="s">
        <v>195</v>
      </c>
      <c r="E251" s="167" t="s">
        <v>1</v>
      </c>
      <c r="F251" s="168" t="s">
        <v>205</v>
      </c>
      <c r="H251" s="169">
        <v>59.456000000000003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7" t="s">
        <v>195</v>
      </c>
      <c r="AU251" s="167" t="s">
        <v>82</v>
      </c>
      <c r="AV251" s="14" t="s">
        <v>188</v>
      </c>
      <c r="AW251" s="14" t="s">
        <v>28</v>
      </c>
      <c r="AX251" s="14" t="s">
        <v>80</v>
      </c>
      <c r="AY251" s="167" t="s">
        <v>182</v>
      </c>
    </row>
    <row r="252" spans="2:65" s="1" customFormat="1" ht="16.5" customHeight="1">
      <c r="B252" s="139"/>
      <c r="C252" s="140" t="s">
        <v>303</v>
      </c>
      <c r="D252" s="140" t="s">
        <v>184</v>
      </c>
      <c r="E252" s="141" t="s">
        <v>304</v>
      </c>
      <c r="F252" s="142" t="s">
        <v>305</v>
      </c>
      <c r="G252" s="143" t="s">
        <v>242</v>
      </c>
      <c r="H252" s="144">
        <v>41.92</v>
      </c>
      <c r="I252" s="145"/>
      <c r="J252" s="145">
        <f>ROUND(I252*H252,2)</f>
        <v>0</v>
      </c>
      <c r="K252" s="142" t="s">
        <v>193</v>
      </c>
      <c r="L252" s="29"/>
      <c r="M252" s="146" t="s">
        <v>1</v>
      </c>
      <c r="N252" s="147" t="s">
        <v>37</v>
      </c>
      <c r="O252" s="148">
        <v>0.3</v>
      </c>
      <c r="P252" s="148">
        <f>O252*H252</f>
        <v>12.576000000000001</v>
      </c>
      <c r="Q252" s="148">
        <v>2.47E-3</v>
      </c>
      <c r="R252" s="148">
        <f>Q252*H252</f>
        <v>0.10354240000000001</v>
      </c>
      <c r="S252" s="148">
        <v>0</v>
      </c>
      <c r="T252" s="149">
        <f>S252*H252</f>
        <v>0</v>
      </c>
      <c r="AR252" s="150" t="s">
        <v>188</v>
      </c>
      <c r="AT252" s="150" t="s">
        <v>184</v>
      </c>
      <c r="AU252" s="150" t="s">
        <v>82</v>
      </c>
      <c r="AY252" s="17" t="s">
        <v>182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7" t="s">
        <v>80</v>
      </c>
      <c r="BK252" s="151">
        <f>ROUND(I252*H252,2)</f>
        <v>0</v>
      </c>
      <c r="BL252" s="17" t="s">
        <v>188</v>
      </c>
      <c r="BM252" s="150" t="s">
        <v>306</v>
      </c>
    </row>
    <row r="253" spans="2:65" s="12" customFormat="1">
      <c r="B253" s="152"/>
      <c r="D253" s="153" t="s">
        <v>195</v>
      </c>
      <c r="E253" s="154" t="s">
        <v>1</v>
      </c>
      <c r="F253" s="155" t="s">
        <v>279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82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307</v>
      </c>
      <c r="H254" s="162">
        <v>7.28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82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2" customFormat="1">
      <c r="B255" s="152"/>
      <c r="D255" s="153" t="s">
        <v>195</v>
      </c>
      <c r="E255" s="154" t="s">
        <v>1</v>
      </c>
      <c r="F255" s="155" t="s">
        <v>281</v>
      </c>
      <c r="H255" s="154" t="s">
        <v>1</v>
      </c>
      <c r="L255" s="152"/>
      <c r="M255" s="156"/>
      <c r="N255" s="157"/>
      <c r="O255" s="157"/>
      <c r="P255" s="157"/>
      <c r="Q255" s="157"/>
      <c r="R255" s="157"/>
      <c r="S255" s="157"/>
      <c r="T255" s="158"/>
      <c r="AT255" s="154" t="s">
        <v>195</v>
      </c>
      <c r="AU255" s="154" t="s">
        <v>82</v>
      </c>
      <c r="AV255" s="12" t="s">
        <v>80</v>
      </c>
      <c r="AW255" s="12" t="s">
        <v>28</v>
      </c>
      <c r="AX255" s="12" t="s">
        <v>72</v>
      </c>
      <c r="AY255" s="154" t="s">
        <v>182</v>
      </c>
    </row>
    <row r="256" spans="2:65" s="13" customFormat="1">
      <c r="B256" s="159"/>
      <c r="D256" s="153" t="s">
        <v>195</v>
      </c>
      <c r="E256" s="160" t="s">
        <v>1</v>
      </c>
      <c r="F256" s="161" t="s">
        <v>308</v>
      </c>
      <c r="H256" s="162">
        <v>13.52</v>
      </c>
      <c r="L256" s="159"/>
      <c r="M256" s="163"/>
      <c r="N256" s="164"/>
      <c r="O256" s="164"/>
      <c r="P256" s="164"/>
      <c r="Q256" s="164"/>
      <c r="R256" s="164"/>
      <c r="S256" s="164"/>
      <c r="T256" s="165"/>
      <c r="AT256" s="160" t="s">
        <v>195</v>
      </c>
      <c r="AU256" s="160" t="s">
        <v>82</v>
      </c>
      <c r="AV256" s="13" t="s">
        <v>82</v>
      </c>
      <c r="AW256" s="13" t="s">
        <v>28</v>
      </c>
      <c r="AX256" s="13" t="s">
        <v>72</v>
      </c>
      <c r="AY256" s="160" t="s">
        <v>182</v>
      </c>
    </row>
    <row r="257" spans="2:65" s="12" customFormat="1">
      <c r="B257" s="152"/>
      <c r="D257" s="153" t="s">
        <v>195</v>
      </c>
      <c r="E257" s="154" t="s">
        <v>1</v>
      </c>
      <c r="F257" s="155" t="s">
        <v>284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195</v>
      </c>
      <c r="AU257" s="154" t="s">
        <v>82</v>
      </c>
      <c r="AV257" s="12" t="s">
        <v>80</v>
      </c>
      <c r="AW257" s="12" t="s">
        <v>28</v>
      </c>
      <c r="AX257" s="12" t="s">
        <v>72</v>
      </c>
      <c r="AY257" s="154" t="s">
        <v>182</v>
      </c>
    </row>
    <row r="258" spans="2:65" s="13" customFormat="1">
      <c r="B258" s="159"/>
      <c r="D258" s="153" t="s">
        <v>195</v>
      </c>
      <c r="E258" s="160" t="s">
        <v>1</v>
      </c>
      <c r="F258" s="161" t="s">
        <v>309</v>
      </c>
      <c r="H258" s="162">
        <v>21.12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195</v>
      </c>
      <c r="AU258" s="160" t="s">
        <v>82</v>
      </c>
      <c r="AV258" s="13" t="s">
        <v>82</v>
      </c>
      <c r="AW258" s="13" t="s">
        <v>28</v>
      </c>
      <c r="AX258" s="13" t="s">
        <v>72</v>
      </c>
      <c r="AY258" s="160" t="s">
        <v>182</v>
      </c>
    </row>
    <row r="259" spans="2:65" s="14" customFormat="1">
      <c r="B259" s="166"/>
      <c r="D259" s="153" t="s">
        <v>195</v>
      </c>
      <c r="E259" s="167" t="s">
        <v>1</v>
      </c>
      <c r="F259" s="168" t="s">
        <v>205</v>
      </c>
      <c r="H259" s="169">
        <v>41.92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7" t="s">
        <v>195</v>
      </c>
      <c r="AU259" s="167" t="s">
        <v>82</v>
      </c>
      <c r="AV259" s="14" t="s">
        <v>188</v>
      </c>
      <c r="AW259" s="14" t="s">
        <v>28</v>
      </c>
      <c r="AX259" s="14" t="s">
        <v>80</v>
      </c>
      <c r="AY259" s="167" t="s">
        <v>182</v>
      </c>
    </row>
    <row r="260" spans="2:65" s="1" customFormat="1" ht="16.5" customHeight="1">
      <c r="B260" s="139"/>
      <c r="C260" s="140" t="s">
        <v>310</v>
      </c>
      <c r="D260" s="140" t="s">
        <v>184</v>
      </c>
      <c r="E260" s="141" t="s">
        <v>311</v>
      </c>
      <c r="F260" s="142" t="s">
        <v>312</v>
      </c>
      <c r="G260" s="143" t="s">
        <v>242</v>
      </c>
      <c r="H260" s="144">
        <v>41.92</v>
      </c>
      <c r="I260" s="145"/>
      <c r="J260" s="145">
        <f>ROUND(I260*H260,2)</f>
        <v>0</v>
      </c>
      <c r="K260" s="142" t="s">
        <v>193</v>
      </c>
      <c r="L260" s="29"/>
      <c r="M260" s="146" t="s">
        <v>1</v>
      </c>
      <c r="N260" s="147" t="s">
        <v>37</v>
      </c>
      <c r="O260" s="148">
        <v>0.152</v>
      </c>
      <c r="P260" s="148">
        <f>O260*H260</f>
        <v>6.3718399999999997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188</v>
      </c>
      <c r="AT260" s="150" t="s">
        <v>184</v>
      </c>
      <c r="AU260" s="150" t="s">
        <v>82</v>
      </c>
      <c r="AY260" s="17" t="s">
        <v>182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7" t="s">
        <v>80</v>
      </c>
      <c r="BK260" s="151">
        <f>ROUND(I260*H260,2)</f>
        <v>0</v>
      </c>
      <c r="BL260" s="17" t="s">
        <v>188</v>
      </c>
      <c r="BM260" s="150" t="s">
        <v>313</v>
      </c>
    </row>
    <row r="261" spans="2:65" s="1" customFormat="1" ht="16.5" customHeight="1">
      <c r="B261" s="139"/>
      <c r="C261" s="140" t="s">
        <v>7</v>
      </c>
      <c r="D261" s="140" t="s">
        <v>184</v>
      </c>
      <c r="E261" s="141" t="s">
        <v>314</v>
      </c>
      <c r="F261" s="142" t="s">
        <v>315</v>
      </c>
      <c r="G261" s="143" t="s">
        <v>235</v>
      </c>
      <c r="H261" s="144">
        <v>1.0580000000000001</v>
      </c>
      <c r="I261" s="145"/>
      <c r="J261" s="145">
        <f>ROUND(I261*H261,2)</f>
        <v>0</v>
      </c>
      <c r="K261" s="142" t="s">
        <v>193</v>
      </c>
      <c r="L261" s="29"/>
      <c r="M261" s="146" t="s">
        <v>1</v>
      </c>
      <c r="N261" s="147" t="s">
        <v>37</v>
      </c>
      <c r="O261" s="148">
        <v>32.820999999999998</v>
      </c>
      <c r="P261" s="148">
        <f>O261*H261</f>
        <v>34.724618</v>
      </c>
      <c r="Q261" s="148">
        <v>1.0601700000000001</v>
      </c>
      <c r="R261" s="148">
        <f>Q261*H261</f>
        <v>1.1216598600000001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82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316</v>
      </c>
    </row>
    <row r="262" spans="2:65" s="12" customFormat="1">
      <c r="B262" s="152"/>
      <c r="D262" s="153" t="s">
        <v>195</v>
      </c>
      <c r="E262" s="154" t="s">
        <v>1</v>
      </c>
      <c r="F262" s="155" t="s">
        <v>284</v>
      </c>
      <c r="H262" s="154" t="s">
        <v>1</v>
      </c>
      <c r="L262" s="152"/>
      <c r="M262" s="156"/>
      <c r="N262" s="157"/>
      <c r="O262" s="157"/>
      <c r="P262" s="157"/>
      <c r="Q262" s="157"/>
      <c r="R262" s="157"/>
      <c r="S262" s="157"/>
      <c r="T262" s="158"/>
      <c r="AT262" s="154" t="s">
        <v>195</v>
      </c>
      <c r="AU262" s="154" t="s">
        <v>82</v>
      </c>
      <c r="AV262" s="12" t="s">
        <v>80</v>
      </c>
      <c r="AW262" s="12" t="s">
        <v>28</v>
      </c>
      <c r="AX262" s="12" t="s">
        <v>72</v>
      </c>
      <c r="AY262" s="154" t="s">
        <v>182</v>
      </c>
    </row>
    <row r="263" spans="2:65" s="13" customFormat="1">
      <c r="B263" s="159"/>
      <c r="D263" s="153" t="s">
        <v>195</v>
      </c>
      <c r="E263" s="160" t="s">
        <v>1</v>
      </c>
      <c r="F263" s="161" t="s">
        <v>317</v>
      </c>
      <c r="H263" s="162">
        <v>1.0580000000000001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195</v>
      </c>
      <c r="AU263" s="160" t="s">
        <v>82</v>
      </c>
      <c r="AV263" s="13" t="s">
        <v>82</v>
      </c>
      <c r="AW263" s="13" t="s">
        <v>28</v>
      </c>
      <c r="AX263" s="13" t="s">
        <v>72</v>
      </c>
      <c r="AY263" s="160" t="s">
        <v>182</v>
      </c>
    </row>
    <row r="264" spans="2:65" s="14" customFormat="1">
      <c r="B264" s="166"/>
      <c r="D264" s="153" t="s">
        <v>195</v>
      </c>
      <c r="E264" s="167" t="s">
        <v>1</v>
      </c>
      <c r="F264" s="168" t="s">
        <v>205</v>
      </c>
      <c r="H264" s="169">
        <v>1.0580000000000001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195</v>
      </c>
      <c r="AU264" s="167" t="s">
        <v>82</v>
      </c>
      <c r="AV264" s="14" t="s">
        <v>188</v>
      </c>
      <c r="AW264" s="14" t="s">
        <v>28</v>
      </c>
      <c r="AX264" s="14" t="s">
        <v>80</v>
      </c>
      <c r="AY264" s="167" t="s">
        <v>182</v>
      </c>
    </row>
    <row r="265" spans="2:65" s="1" customFormat="1" ht="16.5" customHeight="1">
      <c r="B265" s="139"/>
      <c r="C265" s="140" t="s">
        <v>318</v>
      </c>
      <c r="D265" s="140" t="s">
        <v>184</v>
      </c>
      <c r="E265" s="141" t="s">
        <v>319</v>
      </c>
      <c r="F265" s="142" t="s">
        <v>320</v>
      </c>
      <c r="G265" s="143" t="s">
        <v>235</v>
      </c>
      <c r="H265" s="144">
        <v>1.996</v>
      </c>
      <c r="I265" s="145"/>
      <c r="J265" s="145">
        <f>ROUND(I265*H265,2)</f>
        <v>0</v>
      </c>
      <c r="K265" s="142" t="s">
        <v>193</v>
      </c>
      <c r="L265" s="29"/>
      <c r="M265" s="146" t="s">
        <v>1</v>
      </c>
      <c r="N265" s="147" t="s">
        <v>37</v>
      </c>
      <c r="O265" s="148">
        <v>15.231</v>
      </c>
      <c r="P265" s="148">
        <f>O265*H265</f>
        <v>30.401076</v>
      </c>
      <c r="Q265" s="148">
        <v>1.06277</v>
      </c>
      <c r="R265" s="148">
        <f>Q265*H265</f>
        <v>2.12128892</v>
      </c>
      <c r="S265" s="148">
        <v>0</v>
      </c>
      <c r="T265" s="149">
        <f>S265*H265</f>
        <v>0</v>
      </c>
      <c r="AR265" s="150" t="s">
        <v>188</v>
      </c>
      <c r="AT265" s="150" t="s">
        <v>184</v>
      </c>
      <c r="AU265" s="150" t="s">
        <v>82</v>
      </c>
      <c r="AY265" s="17" t="s">
        <v>182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80</v>
      </c>
      <c r="BK265" s="151">
        <f>ROUND(I265*H265,2)</f>
        <v>0</v>
      </c>
      <c r="BL265" s="17" t="s">
        <v>188</v>
      </c>
      <c r="BM265" s="150" t="s">
        <v>321</v>
      </c>
    </row>
    <row r="266" spans="2:65" s="12" customFormat="1">
      <c r="B266" s="152"/>
      <c r="D266" s="153" t="s">
        <v>195</v>
      </c>
      <c r="E266" s="154" t="s">
        <v>1</v>
      </c>
      <c r="F266" s="155" t="s">
        <v>281</v>
      </c>
      <c r="H266" s="154" t="s">
        <v>1</v>
      </c>
      <c r="L266" s="152"/>
      <c r="M266" s="156"/>
      <c r="N266" s="157"/>
      <c r="O266" s="157"/>
      <c r="P266" s="157"/>
      <c r="Q266" s="157"/>
      <c r="R266" s="157"/>
      <c r="S266" s="157"/>
      <c r="T266" s="158"/>
      <c r="AT266" s="154" t="s">
        <v>195</v>
      </c>
      <c r="AU266" s="154" t="s">
        <v>82</v>
      </c>
      <c r="AV266" s="12" t="s">
        <v>80</v>
      </c>
      <c r="AW266" s="12" t="s">
        <v>28</v>
      </c>
      <c r="AX266" s="12" t="s">
        <v>72</v>
      </c>
      <c r="AY266" s="154" t="s">
        <v>182</v>
      </c>
    </row>
    <row r="267" spans="2:65" s="13" customFormat="1">
      <c r="B267" s="159"/>
      <c r="D267" s="153" t="s">
        <v>195</v>
      </c>
      <c r="E267" s="160" t="s">
        <v>1</v>
      </c>
      <c r="F267" s="161" t="s">
        <v>322</v>
      </c>
      <c r="H267" s="162">
        <v>1.996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195</v>
      </c>
      <c r="AU267" s="160" t="s">
        <v>82</v>
      </c>
      <c r="AV267" s="13" t="s">
        <v>82</v>
      </c>
      <c r="AW267" s="13" t="s">
        <v>28</v>
      </c>
      <c r="AX267" s="13" t="s">
        <v>72</v>
      </c>
      <c r="AY267" s="160" t="s">
        <v>182</v>
      </c>
    </row>
    <row r="268" spans="2:65" s="14" customFormat="1">
      <c r="B268" s="166"/>
      <c r="D268" s="153" t="s">
        <v>195</v>
      </c>
      <c r="E268" s="167" t="s">
        <v>1</v>
      </c>
      <c r="F268" s="168" t="s">
        <v>205</v>
      </c>
      <c r="H268" s="169">
        <v>1.996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7" t="s">
        <v>195</v>
      </c>
      <c r="AU268" s="167" t="s">
        <v>82</v>
      </c>
      <c r="AV268" s="14" t="s">
        <v>188</v>
      </c>
      <c r="AW268" s="14" t="s">
        <v>28</v>
      </c>
      <c r="AX268" s="14" t="s">
        <v>80</v>
      </c>
      <c r="AY268" s="167" t="s">
        <v>182</v>
      </c>
    </row>
    <row r="269" spans="2:65" s="1" customFormat="1" ht="24" customHeight="1">
      <c r="B269" s="139"/>
      <c r="C269" s="140" t="s">
        <v>323</v>
      </c>
      <c r="D269" s="140" t="s">
        <v>184</v>
      </c>
      <c r="E269" s="141" t="s">
        <v>324</v>
      </c>
      <c r="F269" s="142" t="s">
        <v>325</v>
      </c>
      <c r="G269" s="143" t="s">
        <v>192</v>
      </c>
      <c r="H269" s="144">
        <v>31.824000000000002</v>
      </c>
      <c r="I269" s="145"/>
      <c r="J269" s="145">
        <f>ROUND(I269*H269,2)</f>
        <v>0</v>
      </c>
      <c r="K269" s="142" t="s">
        <v>193</v>
      </c>
      <c r="L269" s="29"/>
      <c r="M269" s="146" t="s">
        <v>1</v>
      </c>
      <c r="N269" s="147" t="s">
        <v>37</v>
      </c>
      <c r="O269" s="148">
        <v>0.629</v>
      </c>
      <c r="P269" s="148">
        <f>O269*H269</f>
        <v>20.017296000000002</v>
      </c>
      <c r="Q269" s="148">
        <v>2.45329</v>
      </c>
      <c r="R269" s="148">
        <f>Q269*H269</f>
        <v>78.073500960000004</v>
      </c>
      <c r="S269" s="148">
        <v>0</v>
      </c>
      <c r="T269" s="149">
        <f>S269*H269</f>
        <v>0</v>
      </c>
      <c r="AR269" s="150" t="s">
        <v>188</v>
      </c>
      <c r="AT269" s="150" t="s">
        <v>184</v>
      </c>
      <c r="AU269" s="150" t="s">
        <v>82</v>
      </c>
      <c r="AY269" s="17" t="s">
        <v>182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80</v>
      </c>
      <c r="BK269" s="151">
        <f>ROUND(I269*H269,2)</f>
        <v>0</v>
      </c>
      <c r="BL269" s="17" t="s">
        <v>188</v>
      </c>
      <c r="BM269" s="150" t="s">
        <v>326</v>
      </c>
    </row>
    <row r="270" spans="2:65" s="12" customFormat="1">
      <c r="B270" s="152"/>
      <c r="D270" s="153" t="s">
        <v>195</v>
      </c>
      <c r="E270" s="154" t="s">
        <v>1</v>
      </c>
      <c r="F270" s="155" t="s">
        <v>327</v>
      </c>
      <c r="H270" s="154" t="s">
        <v>1</v>
      </c>
      <c r="L270" s="152"/>
      <c r="M270" s="156"/>
      <c r="N270" s="157"/>
      <c r="O270" s="157"/>
      <c r="P270" s="157"/>
      <c r="Q270" s="157"/>
      <c r="R270" s="157"/>
      <c r="S270" s="157"/>
      <c r="T270" s="158"/>
      <c r="AT270" s="154" t="s">
        <v>195</v>
      </c>
      <c r="AU270" s="154" t="s">
        <v>82</v>
      </c>
      <c r="AV270" s="12" t="s">
        <v>80</v>
      </c>
      <c r="AW270" s="12" t="s">
        <v>28</v>
      </c>
      <c r="AX270" s="12" t="s">
        <v>72</v>
      </c>
      <c r="AY270" s="154" t="s">
        <v>182</v>
      </c>
    </row>
    <row r="271" spans="2:65" s="13" customFormat="1">
      <c r="B271" s="159"/>
      <c r="D271" s="153" t="s">
        <v>195</v>
      </c>
      <c r="E271" s="160" t="s">
        <v>1</v>
      </c>
      <c r="F271" s="161" t="s">
        <v>328</v>
      </c>
      <c r="H271" s="162">
        <v>16.128</v>
      </c>
      <c r="L271" s="159"/>
      <c r="M271" s="163"/>
      <c r="N271" s="164"/>
      <c r="O271" s="164"/>
      <c r="P271" s="164"/>
      <c r="Q271" s="164"/>
      <c r="R271" s="164"/>
      <c r="S271" s="164"/>
      <c r="T271" s="165"/>
      <c r="AT271" s="160" t="s">
        <v>195</v>
      </c>
      <c r="AU271" s="160" t="s">
        <v>82</v>
      </c>
      <c r="AV271" s="13" t="s">
        <v>82</v>
      </c>
      <c r="AW271" s="13" t="s">
        <v>28</v>
      </c>
      <c r="AX271" s="13" t="s">
        <v>72</v>
      </c>
      <c r="AY271" s="160" t="s">
        <v>182</v>
      </c>
    </row>
    <row r="272" spans="2:65" s="12" customFormat="1">
      <c r="B272" s="152"/>
      <c r="D272" s="153" t="s">
        <v>195</v>
      </c>
      <c r="E272" s="154" t="s">
        <v>1</v>
      </c>
      <c r="F272" s="155" t="s">
        <v>329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195</v>
      </c>
      <c r="AU272" s="154" t="s">
        <v>82</v>
      </c>
      <c r="AV272" s="12" t="s">
        <v>80</v>
      </c>
      <c r="AW272" s="12" t="s">
        <v>28</v>
      </c>
      <c r="AX272" s="12" t="s">
        <v>72</v>
      </c>
      <c r="AY272" s="154" t="s">
        <v>182</v>
      </c>
    </row>
    <row r="273" spans="2:65" s="13" customFormat="1">
      <c r="B273" s="159"/>
      <c r="D273" s="153" t="s">
        <v>195</v>
      </c>
      <c r="E273" s="160" t="s">
        <v>1</v>
      </c>
      <c r="F273" s="161" t="s">
        <v>330</v>
      </c>
      <c r="H273" s="162">
        <v>4.4160000000000004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82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2" customFormat="1">
      <c r="B274" s="152"/>
      <c r="D274" s="153" t="s">
        <v>195</v>
      </c>
      <c r="E274" s="154" t="s">
        <v>1</v>
      </c>
      <c r="F274" s="155" t="s">
        <v>331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195</v>
      </c>
      <c r="AU274" s="154" t="s">
        <v>82</v>
      </c>
      <c r="AV274" s="12" t="s">
        <v>80</v>
      </c>
      <c r="AW274" s="12" t="s">
        <v>28</v>
      </c>
      <c r="AX274" s="12" t="s">
        <v>72</v>
      </c>
      <c r="AY274" s="154" t="s">
        <v>182</v>
      </c>
    </row>
    <row r="275" spans="2:65" s="13" customFormat="1">
      <c r="B275" s="159"/>
      <c r="D275" s="153" t="s">
        <v>195</v>
      </c>
      <c r="E275" s="160" t="s">
        <v>1</v>
      </c>
      <c r="F275" s="161" t="s">
        <v>332</v>
      </c>
      <c r="H275" s="162">
        <v>2.6880000000000002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195</v>
      </c>
      <c r="AU275" s="160" t="s">
        <v>82</v>
      </c>
      <c r="AV275" s="13" t="s">
        <v>82</v>
      </c>
      <c r="AW275" s="13" t="s">
        <v>28</v>
      </c>
      <c r="AX275" s="13" t="s">
        <v>72</v>
      </c>
      <c r="AY275" s="160" t="s">
        <v>182</v>
      </c>
    </row>
    <row r="276" spans="2:65" s="12" customFormat="1">
      <c r="B276" s="152"/>
      <c r="D276" s="153" t="s">
        <v>195</v>
      </c>
      <c r="E276" s="154" t="s">
        <v>1</v>
      </c>
      <c r="F276" s="155" t="s">
        <v>333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195</v>
      </c>
      <c r="AU276" s="154" t="s">
        <v>82</v>
      </c>
      <c r="AV276" s="12" t="s">
        <v>80</v>
      </c>
      <c r="AW276" s="12" t="s">
        <v>28</v>
      </c>
      <c r="AX276" s="12" t="s">
        <v>72</v>
      </c>
      <c r="AY276" s="154" t="s">
        <v>182</v>
      </c>
    </row>
    <row r="277" spans="2:65" s="13" customFormat="1">
      <c r="B277" s="159"/>
      <c r="D277" s="153" t="s">
        <v>195</v>
      </c>
      <c r="E277" s="160" t="s">
        <v>1</v>
      </c>
      <c r="F277" s="161" t="s">
        <v>334</v>
      </c>
      <c r="H277" s="162">
        <v>1.1040000000000001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2" customFormat="1">
      <c r="B278" s="152"/>
      <c r="D278" s="153" t="s">
        <v>195</v>
      </c>
      <c r="E278" s="154" t="s">
        <v>1</v>
      </c>
      <c r="F278" s="155" t="s">
        <v>335</v>
      </c>
      <c r="H278" s="154" t="s">
        <v>1</v>
      </c>
      <c r="L278" s="152"/>
      <c r="M278" s="156"/>
      <c r="N278" s="157"/>
      <c r="O278" s="157"/>
      <c r="P278" s="157"/>
      <c r="Q278" s="157"/>
      <c r="R278" s="157"/>
      <c r="S278" s="157"/>
      <c r="T278" s="158"/>
      <c r="AT278" s="154" t="s">
        <v>195</v>
      </c>
      <c r="AU278" s="154" t="s">
        <v>82</v>
      </c>
      <c r="AV278" s="12" t="s">
        <v>80</v>
      </c>
      <c r="AW278" s="12" t="s">
        <v>28</v>
      </c>
      <c r="AX278" s="12" t="s">
        <v>72</v>
      </c>
      <c r="AY278" s="154" t="s">
        <v>182</v>
      </c>
    </row>
    <row r="279" spans="2:65" s="13" customFormat="1">
      <c r="B279" s="159"/>
      <c r="D279" s="153" t="s">
        <v>195</v>
      </c>
      <c r="E279" s="160" t="s">
        <v>1</v>
      </c>
      <c r="F279" s="161" t="s">
        <v>336</v>
      </c>
      <c r="H279" s="162">
        <v>1.3440000000000001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195</v>
      </c>
      <c r="AU279" s="160" t="s">
        <v>82</v>
      </c>
      <c r="AV279" s="13" t="s">
        <v>82</v>
      </c>
      <c r="AW279" s="13" t="s">
        <v>28</v>
      </c>
      <c r="AX279" s="13" t="s">
        <v>72</v>
      </c>
      <c r="AY279" s="160" t="s">
        <v>182</v>
      </c>
    </row>
    <row r="280" spans="2:65" s="12" customFormat="1">
      <c r="B280" s="152"/>
      <c r="D280" s="153" t="s">
        <v>195</v>
      </c>
      <c r="E280" s="154" t="s">
        <v>1</v>
      </c>
      <c r="F280" s="155" t="s">
        <v>337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195</v>
      </c>
      <c r="AU280" s="154" t="s">
        <v>82</v>
      </c>
      <c r="AV280" s="12" t="s">
        <v>80</v>
      </c>
      <c r="AW280" s="12" t="s">
        <v>28</v>
      </c>
      <c r="AX280" s="12" t="s">
        <v>72</v>
      </c>
      <c r="AY280" s="154" t="s">
        <v>182</v>
      </c>
    </row>
    <row r="281" spans="2:65" s="13" customFormat="1">
      <c r="B281" s="159"/>
      <c r="D281" s="153" t="s">
        <v>195</v>
      </c>
      <c r="E281" s="160" t="s">
        <v>1</v>
      </c>
      <c r="F281" s="161" t="s">
        <v>336</v>
      </c>
      <c r="H281" s="162">
        <v>1.3440000000000001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2" customFormat="1">
      <c r="B282" s="152"/>
      <c r="D282" s="153" t="s">
        <v>195</v>
      </c>
      <c r="E282" s="154" t="s">
        <v>1</v>
      </c>
      <c r="F282" s="155" t="s">
        <v>338</v>
      </c>
      <c r="H282" s="154" t="s">
        <v>1</v>
      </c>
      <c r="L282" s="152"/>
      <c r="M282" s="156"/>
      <c r="N282" s="157"/>
      <c r="O282" s="157"/>
      <c r="P282" s="157"/>
      <c r="Q282" s="157"/>
      <c r="R282" s="157"/>
      <c r="S282" s="157"/>
      <c r="T282" s="158"/>
      <c r="AT282" s="154" t="s">
        <v>195</v>
      </c>
      <c r="AU282" s="154" t="s">
        <v>82</v>
      </c>
      <c r="AV282" s="12" t="s">
        <v>80</v>
      </c>
      <c r="AW282" s="12" t="s">
        <v>28</v>
      </c>
      <c r="AX282" s="12" t="s">
        <v>72</v>
      </c>
      <c r="AY282" s="154" t="s">
        <v>182</v>
      </c>
    </row>
    <row r="283" spans="2:65" s="13" customFormat="1">
      <c r="B283" s="159"/>
      <c r="D283" s="153" t="s">
        <v>195</v>
      </c>
      <c r="E283" s="160" t="s">
        <v>1</v>
      </c>
      <c r="F283" s="161" t="s">
        <v>339</v>
      </c>
      <c r="H283" s="162">
        <v>2.4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195</v>
      </c>
      <c r="AU283" s="160" t="s">
        <v>82</v>
      </c>
      <c r="AV283" s="13" t="s">
        <v>82</v>
      </c>
      <c r="AW283" s="13" t="s">
        <v>28</v>
      </c>
      <c r="AX283" s="13" t="s">
        <v>72</v>
      </c>
      <c r="AY283" s="160" t="s">
        <v>182</v>
      </c>
    </row>
    <row r="284" spans="2:65" s="12" customFormat="1">
      <c r="B284" s="152"/>
      <c r="D284" s="153" t="s">
        <v>195</v>
      </c>
      <c r="E284" s="154" t="s">
        <v>1</v>
      </c>
      <c r="F284" s="155" t="s">
        <v>340</v>
      </c>
      <c r="H284" s="154" t="s">
        <v>1</v>
      </c>
      <c r="L284" s="152"/>
      <c r="M284" s="156"/>
      <c r="N284" s="157"/>
      <c r="O284" s="157"/>
      <c r="P284" s="157"/>
      <c r="Q284" s="157"/>
      <c r="R284" s="157"/>
      <c r="S284" s="157"/>
      <c r="T284" s="158"/>
      <c r="AT284" s="154" t="s">
        <v>195</v>
      </c>
      <c r="AU284" s="154" t="s">
        <v>82</v>
      </c>
      <c r="AV284" s="12" t="s">
        <v>80</v>
      </c>
      <c r="AW284" s="12" t="s">
        <v>28</v>
      </c>
      <c r="AX284" s="12" t="s">
        <v>72</v>
      </c>
      <c r="AY284" s="154" t="s">
        <v>182</v>
      </c>
    </row>
    <row r="285" spans="2:65" s="13" customFormat="1">
      <c r="B285" s="159"/>
      <c r="D285" s="153" t="s">
        <v>195</v>
      </c>
      <c r="E285" s="160" t="s">
        <v>1</v>
      </c>
      <c r="F285" s="161" t="s">
        <v>339</v>
      </c>
      <c r="H285" s="162">
        <v>2.4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195</v>
      </c>
      <c r="AU285" s="160" t="s">
        <v>82</v>
      </c>
      <c r="AV285" s="13" t="s">
        <v>82</v>
      </c>
      <c r="AW285" s="13" t="s">
        <v>28</v>
      </c>
      <c r="AX285" s="13" t="s">
        <v>72</v>
      </c>
      <c r="AY285" s="160" t="s">
        <v>182</v>
      </c>
    </row>
    <row r="286" spans="2:65" s="14" customFormat="1">
      <c r="B286" s="166"/>
      <c r="D286" s="153" t="s">
        <v>195</v>
      </c>
      <c r="E286" s="167" t="s">
        <v>1</v>
      </c>
      <c r="F286" s="168" t="s">
        <v>205</v>
      </c>
      <c r="H286" s="169">
        <v>31.824000000000002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195</v>
      </c>
      <c r="AU286" s="167" t="s">
        <v>82</v>
      </c>
      <c r="AV286" s="14" t="s">
        <v>188</v>
      </c>
      <c r="AW286" s="14" t="s">
        <v>28</v>
      </c>
      <c r="AX286" s="14" t="s">
        <v>80</v>
      </c>
      <c r="AY286" s="167" t="s">
        <v>182</v>
      </c>
    </row>
    <row r="287" spans="2:65" s="1" customFormat="1" ht="16.5" customHeight="1">
      <c r="B287" s="139"/>
      <c r="C287" s="140" t="s">
        <v>341</v>
      </c>
      <c r="D287" s="140" t="s">
        <v>184</v>
      </c>
      <c r="E287" s="141" t="s">
        <v>342</v>
      </c>
      <c r="F287" s="142" t="s">
        <v>343</v>
      </c>
      <c r="G287" s="143" t="s">
        <v>242</v>
      </c>
      <c r="H287" s="144">
        <v>159.12</v>
      </c>
      <c r="I287" s="145"/>
      <c r="J287" s="145">
        <f>ROUND(I287*H287,2)</f>
        <v>0</v>
      </c>
      <c r="K287" s="142" t="s">
        <v>193</v>
      </c>
      <c r="L287" s="29"/>
      <c r="M287" s="146" t="s">
        <v>1</v>
      </c>
      <c r="N287" s="147" t="s">
        <v>37</v>
      </c>
      <c r="O287" s="148">
        <v>0.247</v>
      </c>
      <c r="P287" s="148">
        <f>O287*H287</f>
        <v>39.302640000000004</v>
      </c>
      <c r="Q287" s="148">
        <v>2.6900000000000001E-3</v>
      </c>
      <c r="R287" s="148">
        <f>Q287*H287</f>
        <v>0.42803280000000005</v>
      </c>
      <c r="S287" s="148">
        <v>0</v>
      </c>
      <c r="T287" s="149">
        <f>S287*H287</f>
        <v>0</v>
      </c>
      <c r="AR287" s="150" t="s">
        <v>188</v>
      </c>
      <c r="AT287" s="150" t="s">
        <v>184</v>
      </c>
      <c r="AU287" s="150" t="s">
        <v>82</v>
      </c>
      <c r="AY287" s="17" t="s">
        <v>182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7" t="s">
        <v>80</v>
      </c>
      <c r="BK287" s="151">
        <f>ROUND(I287*H287,2)</f>
        <v>0</v>
      </c>
      <c r="BL287" s="17" t="s">
        <v>188</v>
      </c>
      <c r="BM287" s="150" t="s">
        <v>344</v>
      </c>
    </row>
    <row r="288" spans="2:65" s="12" customFormat="1">
      <c r="B288" s="152"/>
      <c r="D288" s="153" t="s">
        <v>195</v>
      </c>
      <c r="E288" s="154" t="s">
        <v>1</v>
      </c>
      <c r="F288" s="155" t="s">
        <v>327</v>
      </c>
      <c r="H288" s="154" t="s">
        <v>1</v>
      </c>
      <c r="L288" s="152"/>
      <c r="M288" s="156"/>
      <c r="N288" s="157"/>
      <c r="O288" s="157"/>
      <c r="P288" s="157"/>
      <c r="Q288" s="157"/>
      <c r="R288" s="157"/>
      <c r="S288" s="157"/>
      <c r="T288" s="158"/>
      <c r="AT288" s="154" t="s">
        <v>195</v>
      </c>
      <c r="AU288" s="154" t="s">
        <v>82</v>
      </c>
      <c r="AV288" s="12" t="s">
        <v>80</v>
      </c>
      <c r="AW288" s="12" t="s">
        <v>28</v>
      </c>
      <c r="AX288" s="12" t="s">
        <v>72</v>
      </c>
      <c r="AY288" s="154" t="s">
        <v>182</v>
      </c>
    </row>
    <row r="289" spans="2:51" s="13" customFormat="1">
      <c r="B289" s="159"/>
      <c r="D289" s="153" t="s">
        <v>195</v>
      </c>
      <c r="E289" s="160" t="s">
        <v>1</v>
      </c>
      <c r="F289" s="161" t="s">
        <v>345</v>
      </c>
      <c r="H289" s="162">
        <v>80.64</v>
      </c>
      <c r="L289" s="159"/>
      <c r="M289" s="163"/>
      <c r="N289" s="164"/>
      <c r="O289" s="164"/>
      <c r="P289" s="164"/>
      <c r="Q289" s="164"/>
      <c r="R289" s="164"/>
      <c r="S289" s="164"/>
      <c r="T289" s="165"/>
      <c r="AT289" s="160" t="s">
        <v>195</v>
      </c>
      <c r="AU289" s="160" t="s">
        <v>82</v>
      </c>
      <c r="AV289" s="13" t="s">
        <v>82</v>
      </c>
      <c r="AW289" s="13" t="s">
        <v>28</v>
      </c>
      <c r="AX289" s="13" t="s">
        <v>72</v>
      </c>
      <c r="AY289" s="160" t="s">
        <v>182</v>
      </c>
    </row>
    <row r="290" spans="2:51" s="12" customFormat="1">
      <c r="B290" s="152"/>
      <c r="D290" s="153" t="s">
        <v>195</v>
      </c>
      <c r="E290" s="154" t="s">
        <v>1</v>
      </c>
      <c r="F290" s="155" t="s">
        <v>329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195</v>
      </c>
      <c r="AU290" s="154" t="s">
        <v>82</v>
      </c>
      <c r="AV290" s="12" t="s">
        <v>80</v>
      </c>
      <c r="AW290" s="12" t="s">
        <v>28</v>
      </c>
      <c r="AX290" s="12" t="s">
        <v>72</v>
      </c>
      <c r="AY290" s="154" t="s">
        <v>182</v>
      </c>
    </row>
    <row r="291" spans="2:51" s="13" customFormat="1">
      <c r="B291" s="159"/>
      <c r="D291" s="153" t="s">
        <v>195</v>
      </c>
      <c r="E291" s="160" t="s">
        <v>1</v>
      </c>
      <c r="F291" s="161" t="s">
        <v>346</v>
      </c>
      <c r="H291" s="162">
        <v>22.08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195</v>
      </c>
      <c r="AU291" s="160" t="s">
        <v>82</v>
      </c>
      <c r="AV291" s="13" t="s">
        <v>82</v>
      </c>
      <c r="AW291" s="13" t="s">
        <v>28</v>
      </c>
      <c r="AX291" s="13" t="s">
        <v>72</v>
      </c>
      <c r="AY291" s="160" t="s">
        <v>182</v>
      </c>
    </row>
    <row r="292" spans="2:51" s="12" customFormat="1">
      <c r="B292" s="152"/>
      <c r="D292" s="153" t="s">
        <v>195</v>
      </c>
      <c r="E292" s="154" t="s">
        <v>1</v>
      </c>
      <c r="F292" s="155" t="s">
        <v>331</v>
      </c>
      <c r="H292" s="154" t="s">
        <v>1</v>
      </c>
      <c r="L292" s="152"/>
      <c r="M292" s="156"/>
      <c r="N292" s="157"/>
      <c r="O292" s="157"/>
      <c r="P292" s="157"/>
      <c r="Q292" s="157"/>
      <c r="R292" s="157"/>
      <c r="S292" s="157"/>
      <c r="T292" s="158"/>
      <c r="AT292" s="154" t="s">
        <v>195</v>
      </c>
      <c r="AU292" s="154" t="s">
        <v>82</v>
      </c>
      <c r="AV292" s="12" t="s">
        <v>80</v>
      </c>
      <c r="AW292" s="12" t="s">
        <v>28</v>
      </c>
      <c r="AX292" s="12" t="s">
        <v>72</v>
      </c>
      <c r="AY292" s="154" t="s">
        <v>182</v>
      </c>
    </row>
    <row r="293" spans="2:51" s="13" customFormat="1">
      <c r="B293" s="159"/>
      <c r="D293" s="153" t="s">
        <v>195</v>
      </c>
      <c r="E293" s="160" t="s">
        <v>1</v>
      </c>
      <c r="F293" s="161" t="s">
        <v>347</v>
      </c>
      <c r="H293" s="162">
        <v>13.44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T293" s="160" t="s">
        <v>195</v>
      </c>
      <c r="AU293" s="160" t="s">
        <v>82</v>
      </c>
      <c r="AV293" s="13" t="s">
        <v>82</v>
      </c>
      <c r="AW293" s="13" t="s">
        <v>28</v>
      </c>
      <c r="AX293" s="13" t="s">
        <v>72</v>
      </c>
      <c r="AY293" s="160" t="s">
        <v>182</v>
      </c>
    </row>
    <row r="294" spans="2:51" s="12" customFormat="1">
      <c r="B294" s="152"/>
      <c r="D294" s="153" t="s">
        <v>195</v>
      </c>
      <c r="E294" s="154" t="s">
        <v>1</v>
      </c>
      <c r="F294" s="155" t="s">
        <v>333</v>
      </c>
      <c r="H294" s="154" t="s">
        <v>1</v>
      </c>
      <c r="L294" s="152"/>
      <c r="M294" s="156"/>
      <c r="N294" s="157"/>
      <c r="O294" s="157"/>
      <c r="P294" s="157"/>
      <c r="Q294" s="157"/>
      <c r="R294" s="157"/>
      <c r="S294" s="157"/>
      <c r="T294" s="158"/>
      <c r="AT294" s="154" t="s">
        <v>195</v>
      </c>
      <c r="AU294" s="154" t="s">
        <v>82</v>
      </c>
      <c r="AV294" s="12" t="s">
        <v>80</v>
      </c>
      <c r="AW294" s="12" t="s">
        <v>28</v>
      </c>
      <c r="AX294" s="12" t="s">
        <v>72</v>
      </c>
      <c r="AY294" s="154" t="s">
        <v>182</v>
      </c>
    </row>
    <row r="295" spans="2:51" s="13" customFormat="1">
      <c r="B295" s="159"/>
      <c r="D295" s="153" t="s">
        <v>195</v>
      </c>
      <c r="E295" s="160" t="s">
        <v>1</v>
      </c>
      <c r="F295" s="161" t="s">
        <v>348</v>
      </c>
      <c r="H295" s="162">
        <v>5.52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195</v>
      </c>
      <c r="AU295" s="160" t="s">
        <v>82</v>
      </c>
      <c r="AV295" s="13" t="s">
        <v>82</v>
      </c>
      <c r="AW295" s="13" t="s">
        <v>28</v>
      </c>
      <c r="AX295" s="13" t="s">
        <v>72</v>
      </c>
      <c r="AY295" s="160" t="s">
        <v>182</v>
      </c>
    </row>
    <row r="296" spans="2:51" s="12" customFormat="1">
      <c r="B296" s="152"/>
      <c r="D296" s="153" t="s">
        <v>195</v>
      </c>
      <c r="E296" s="154" t="s">
        <v>1</v>
      </c>
      <c r="F296" s="155" t="s">
        <v>335</v>
      </c>
      <c r="H296" s="154" t="s">
        <v>1</v>
      </c>
      <c r="L296" s="152"/>
      <c r="M296" s="156"/>
      <c r="N296" s="157"/>
      <c r="O296" s="157"/>
      <c r="P296" s="157"/>
      <c r="Q296" s="157"/>
      <c r="R296" s="157"/>
      <c r="S296" s="157"/>
      <c r="T296" s="158"/>
      <c r="AT296" s="154" t="s">
        <v>195</v>
      </c>
      <c r="AU296" s="154" t="s">
        <v>82</v>
      </c>
      <c r="AV296" s="12" t="s">
        <v>80</v>
      </c>
      <c r="AW296" s="12" t="s">
        <v>28</v>
      </c>
      <c r="AX296" s="12" t="s">
        <v>72</v>
      </c>
      <c r="AY296" s="154" t="s">
        <v>182</v>
      </c>
    </row>
    <row r="297" spans="2:51" s="13" customFormat="1">
      <c r="B297" s="159"/>
      <c r="D297" s="153" t="s">
        <v>195</v>
      </c>
      <c r="E297" s="160" t="s">
        <v>1</v>
      </c>
      <c r="F297" s="161" t="s">
        <v>349</v>
      </c>
      <c r="H297" s="162">
        <v>6.72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195</v>
      </c>
      <c r="AU297" s="160" t="s">
        <v>82</v>
      </c>
      <c r="AV297" s="13" t="s">
        <v>82</v>
      </c>
      <c r="AW297" s="13" t="s">
        <v>28</v>
      </c>
      <c r="AX297" s="13" t="s">
        <v>72</v>
      </c>
      <c r="AY297" s="160" t="s">
        <v>182</v>
      </c>
    </row>
    <row r="298" spans="2:51" s="12" customFormat="1">
      <c r="B298" s="152"/>
      <c r="D298" s="153" t="s">
        <v>195</v>
      </c>
      <c r="E298" s="154" t="s">
        <v>1</v>
      </c>
      <c r="F298" s="155" t="s">
        <v>337</v>
      </c>
      <c r="H298" s="154" t="s">
        <v>1</v>
      </c>
      <c r="L298" s="152"/>
      <c r="M298" s="156"/>
      <c r="N298" s="157"/>
      <c r="O298" s="157"/>
      <c r="P298" s="157"/>
      <c r="Q298" s="157"/>
      <c r="R298" s="157"/>
      <c r="S298" s="157"/>
      <c r="T298" s="158"/>
      <c r="AT298" s="154" t="s">
        <v>195</v>
      </c>
      <c r="AU298" s="154" t="s">
        <v>82</v>
      </c>
      <c r="AV298" s="12" t="s">
        <v>80</v>
      </c>
      <c r="AW298" s="12" t="s">
        <v>28</v>
      </c>
      <c r="AX298" s="12" t="s">
        <v>72</v>
      </c>
      <c r="AY298" s="154" t="s">
        <v>182</v>
      </c>
    </row>
    <row r="299" spans="2:51" s="13" customFormat="1">
      <c r="B299" s="159"/>
      <c r="D299" s="153" t="s">
        <v>195</v>
      </c>
      <c r="E299" s="160" t="s">
        <v>1</v>
      </c>
      <c r="F299" s="161" t="s">
        <v>349</v>
      </c>
      <c r="H299" s="162">
        <v>6.72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28</v>
      </c>
      <c r="AX299" s="13" t="s">
        <v>72</v>
      </c>
      <c r="AY299" s="160" t="s">
        <v>182</v>
      </c>
    </row>
    <row r="300" spans="2:51" s="12" customFormat="1">
      <c r="B300" s="152"/>
      <c r="D300" s="153" t="s">
        <v>195</v>
      </c>
      <c r="E300" s="154" t="s">
        <v>1</v>
      </c>
      <c r="F300" s="155" t="s">
        <v>338</v>
      </c>
      <c r="H300" s="154" t="s">
        <v>1</v>
      </c>
      <c r="L300" s="152"/>
      <c r="M300" s="156"/>
      <c r="N300" s="157"/>
      <c r="O300" s="157"/>
      <c r="P300" s="157"/>
      <c r="Q300" s="157"/>
      <c r="R300" s="157"/>
      <c r="S300" s="157"/>
      <c r="T300" s="158"/>
      <c r="AT300" s="154" t="s">
        <v>195</v>
      </c>
      <c r="AU300" s="154" t="s">
        <v>82</v>
      </c>
      <c r="AV300" s="12" t="s">
        <v>80</v>
      </c>
      <c r="AW300" s="12" t="s">
        <v>28</v>
      </c>
      <c r="AX300" s="12" t="s">
        <v>72</v>
      </c>
      <c r="AY300" s="154" t="s">
        <v>182</v>
      </c>
    </row>
    <row r="301" spans="2:51" s="13" customFormat="1">
      <c r="B301" s="159"/>
      <c r="D301" s="153" t="s">
        <v>195</v>
      </c>
      <c r="E301" s="160" t="s">
        <v>1</v>
      </c>
      <c r="F301" s="161" t="s">
        <v>350</v>
      </c>
      <c r="H301" s="162">
        <v>12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195</v>
      </c>
      <c r="AU301" s="160" t="s">
        <v>82</v>
      </c>
      <c r="AV301" s="13" t="s">
        <v>82</v>
      </c>
      <c r="AW301" s="13" t="s">
        <v>28</v>
      </c>
      <c r="AX301" s="13" t="s">
        <v>72</v>
      </c>
      <c r="AY301" s="160" t="s">
        <v>182</v>
      </c>
    </row>
    <row r="302" spans="2:51" s="12" customFormat="1">
      <c r="B302" s="152"/>
      <c r="D302" s="153" t="s">
        <v>195</v>
      </c>
      <c r="E302" s="154" t="s">
        <v>1</v>
      </c>
      <c r="F302" s="155" t="s">
        <v>340</v>
      </c>
      <c r="H302" s="154" t="s">
        <v>1</v>
      </c>
      <c r="L302" s="152"/>
      <c r="M302" s="156"/>
      <c r="N302" s="157"/>
      <c r="O302" s="157"/>
      <c r="P302" s="157"/>
      <c r="Q302" s="157"/>
      <c r="R302" s="157"/>
      <c r="S302" s="157"/>
      <c r="T302" s="158"/>
      <c r="AT302" s="154" t="s">
        <v>195</v>
      </c>
      <c r="AU302" s="154" t="s">
        <v>82</v>
      </c>
      <c r="AV302" s="12" t="s">
        <v>80</v>
      </c>
      <c r="AW302" s="12" t="s">
        <v>28</v>
      </c>
      <c r="AX302" s="12" t="s">
        <v>72</v>
      </c>
      <c r="AY302" s="154" t="s">
        <v>182</v>
      </c>
    </row>
    <row r="303" spans="2:51" s="13" customFormat="1">
      <c r="B303" s="159"/>
      <c r="D303" s="153" t="s">
        <v>195</v>
      </c>
      <c r="E303" s="160" t="s">
        <v>1</v>
      </c>
      <c r="F303" s="161" t="s">
        <v>350</v>
      </c>
      <c r="H303" s="162">
        <v>12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195</v>
      </c>
      <c r="AU303" s="160" t="s">
        <v>82</v>
      </c>
      <c r="AV303" s="13" t="s">
        <v>82</v>
      </c>
      <c r="AW303" s="13" t="s">
        <v>28</v>
      </c>
      <c r="AX303" s="13" t="s">
        <v>72</v>
      </c>
      <c r="AY303" s="160" t="s">
        <v>182</v>
      </c>
    </row>
    <row r="304" spans="2:51" s="14" customFormat="1">
      <c r="B304" s="166"/>
      <c r="D304" s="153" t="s">
        <v>195</v>
      </c>
      <c r="E304" s="167" t="s">
        <v>1</v>
      </c>
      <c r="F304" s="168" t="s">
        <v>205</v>
      </c>
      <c r="H304" s="169">
        <v>159.12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195</v>
      </c>
      <c r="AU304" s="167" t="s">
        <v>82</v>
      </c>
      <c r="AV304" s="14" t="s">
        <v>188</v>
      </c>
      <c r="AW304" s="14" t="s">
        <v>28</v>
      </c>
      <c r="AX304" s="14" t="s">
        <v>80</v>
      </c>
      <c r="AY304" s="167" t="s">
        <v>182</v>
      </c>
    </row>
    <row r="305" spans="2:65" s="1" customFormat="1" ht="16.5" customHeight="1">
      <c r="B305" s="139"/>
      <c r="C305" s="140" t="s">
        <v>351</v>
      </c>
      <c r="D305" s="140" t="s">
        <v>184</v>
      </c>
      <c r="E305" s="141" t="s">
        <v>352</v>
      </c>
      <c r="F305" s="142" t="s">
        <v>353</v>
      </c>
      <c r="G305" s="143" t="s">
        <v>242</v>
      </c>
      <c r="H305" s="144">
        <v>159.12</v>
      </c>
      <c r="I305" s="145"/>
      <c r="J305" s="145">
        <f>ROUND(I305*H305,2)</f>
        <v>0</v>
      </c>
      <c r="K305" s="142" t="s">
        <v>193</v>
      </c>
      <c r="L305" s="29"/>
      <c r="M305" s="146" t="s">
        <v>1</v>
      </c>
      <c r="N305" s="147" t="s">
        <v>37</v>
      </c>
      <c r="O305" s="148">
        <v>8.3000000000000004E-2</v>
      </c>
      <c r="P305" s="148">
        <f>O305*H305</f>
        <v>13.20696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188</v>
      </c>
      <c r="AT305" s="150" t="s">
        <v>184</v>
      </c>
      <c r="AU305" s="150" t="s">
        <v>82</v>
      </c>
      <c r="AY305" s="17" t="s">
        <v>182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7" t="s">
        <v>80</v>
      </c>
      <c r="BK305" s="151">
        <f>ROUND(I305*H305,2)</f>
        <v>0</v>
      </c>
      <c r="BL305" s="17" t="s">
        <v>188</v>
      </c>
      <c r="BM305" s="150" t="s">
        <v>354</v>
      </c>
    </row>
    <row r="306" spans="2:65" s="1" customFormat="1" ht="16.5" customHeight="1">
      <c r="B306" s="139"/>
      <c r="C306" s="140" t="s">
        <v>355</v>
      </c>
      <c r="D306" s="140" t="s">
        <v>184</v>
      </c>
      <c r="E306" s="141" t="s">
        <v>356</v>
      </c>
      <c r="F306" s="142" t="s">
        <v>357</v>
      </c>
      <c r="G306" s="143" t="s">
        <v>242</v>
      </c>
      <c r="H306" s="144">
        <v>44.24</v>
      </c>
      <c r="I306" s="145"/>
      <c r="J306" s="145">
        <f>ROUND(I306*H306,2)</f>
        <v>0</v>
      </c>
      <c r="K306" s="142" t="s">
        <v>193</v>
      </c>
      <c r="L306" s="29"/>
      <c r="M306" s="146" t="s">
        <v>1</v>
      </c>
      <c r="N306" s="147" t="s">
        <v>37</v>
      </c>
      <c r="O306" s="148">
        <v>0.71599999999999997</v>
      </c>
      <c r="P306" s="148">
        <f>O306*H306</f>
        <v>31.675840000000001</v>
      </c>
      <c r="Q306" s="148">
        <v>5.2300000000000003E-3</v>
      </c>
      <c r="R306" s="148">
        <f>Q306*H306</f>
        <v>0.23137520000000003</v>
      </c>
      <c r="S306" s="148">
        <v>0</v>
      </c>
      <c r="T306" s="149">
        <f>S306*H306</f>
        <v>0</v>
      </c>
      <c r="AR306" s="150" t="s">
        <v>188</v>
      </c>
      <c r="AT306" s="150" t="s">
        <v>184</v>
      </c>
      <c r="AU306" s="150" t="s">
        <v>82</v>
      </c>
      <c r="AY306" s="17" t="s">
        <v>182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80</v>
      </c>
      <c r="BK306" s="151">
        <f>ROUND(I306*H306,2)</f>
        <v>0</v>
      </c>
      <c r="BL306" s="17" t="s">
        <v>188</v>
      </c>
      <c r="BM306" s="150" t="s">
        <v>358</v>
      </c>
    </row>
    <row r="307" spans="2:65" s="12" customFormat="1">
      <c r="B307" s="152"/>
      <c r="D307" s="153" t="s">
        <v>195</v>
      </c>
      <c r="E307" s="154" t="s">
        <v>1</v>
      </c>
      <c r="F307" s="155" t="s">
        <v>359</v>
      </c>
      <c r="H307" s="154" t="s">
        <v>1</v>
      </c>
      <c r="L307" s="152"/>
      <c r="M307" s="156"/>
      <c r="N307" s="157"/>
      <c r="O307" s="157"/>
      <c r="P307" s="157"/>
      <c r="Q307" s="157"/>
      <c r="R307" s="157"/>
      <c r="S307" s="157"/>
      <c r="T307" s="158"/>
      <c r="AT307" s="154" t="s">
        <v>195</v>
      </c>
      <c r="AU307" s="154" t="s">
        <v>82</v>
      </c>
      <c r="AV307" s="12" t="s">
        <v>80</v>
      </c>
      <c r="AW307" s="12" t="s">
        <v>28</v>
      </c>
      <c r="AX307" s="12" t="s">
        <v>72</v>
      </c>
      <c r="AY307" s="154" t="s">
        <v>182</v>
      </c>
    </row>
    <row r="308" spans="2:65" s="13" customFormat="1">
      <c r="B308" s="159"/>
      <c r="D308" s="153" t="s">
        <v>195</v>
      </c>
      <c r="E308" s="160" t="s">
        <v>1</v>
      </c>
      <c r="F308" s="161" t="s">
        <v>360</v>
      </c>
      <c r="H308" s="162">
        <v>40.32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195</v>
      </c>
      <c r="AU308" s="160" t="s">
        <v>82</v>
      </c>
      <c r="AV308" s="13" t="s">
        <v>82</v>
      </c>
      <c r="AW308" s="13" t="s">
        <v>28</v>
      </c>
      <c r="AX308" s="13" t="s">
        <v>72</v>
      </c>
      <c r="AY308" s="160" t="s">
        <v>182</v>
      </c>
    </row>
    <row r="309" spans="2:65" s="13" customFormat="1">
      <c r="B309" s="159"/>
      <c r="D309" s="153" t="s">
        <v>195</v>
      </c>
      <c r="E309" s="160" t="s">
        <v>1</v>
      </c>
      <c r="F309" s="161" t="s">
        <v>361</v>
      </c>
      <c r="H309" s="162">
        <v>3.92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28</v>
      </c>
      <c r="AX309" s="13" t="s">
        <v>72</v>
      </c>
      <c r="AY309" s="160" t="s">
        <v>182</v>
      </c>
    </row>
    <row r="310" spans="2:65" s="14" customFormat="1">
      <c r="B310" s="166"/>
      <c r="D310" s="153" t="s">
        <v>195</v>
      </c>
      <c r="E310" s="167" t="s">
        <v>1</v>
      </c>
      <c r="F310" s="168" t="s">
        <v>205</v>
      </c>
      <c r="H310" s="169">
        <v>44.24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7" t="s">
        <v>195</v>
      </c>
      <c r="AU310" s="167" t="s">
        <v>82</v>
      </c>
      <c r="AV310" s="14" t="s">
        <v>188</v>
      </c>
      <c r="AW310" s="14" t="s">
        <v>28</v>
      </c>
      <c r="AX310" s="14" t="s">
        <v>80</v>
      </c>
      <c r="AY310" s="167" t="s">
        <v>182</v>
      </c>
    </row>
    <row r="311" spans="2:65" s="1" customFormat="1" ht="16.5" customHeight="1">
      <c r="B311" s="139"/>
      <c r="C311" s="140" t="s">
        <v>362</v>
      </c>
      <c r="D311" s="140" t="s">
        <v>184</v>
      </c>
      <c r="E311" s="141" t="s">
        <v>363</v>
      </c>
      <c r="F311" s="142" t="s">
        <v>364</v>
      </c>
      <c r="G311" s="143" t="s">
        <v>242</v>
      </c>
      <c r="H311" s="144">
        <v>44.24</v>
      </c>
      <c r="I311" s="145"/>
      <c r="J311" s="145">
        <f>ROUND(I311*H311,2)</f>
        <v>0</v>
      </c>
      <c r="K311" s="142" t="s">
        <v>193</v>
      </c>
      <c r="L311" s="29"/>
      <c r="M311" s="146" t="s">
        <v>1</v>
      </c>
      <c r="N311" s="147" t="s">
        <v>37</v>
      </c>
      <c r="O311" s="148">
        <v>0.22500000000000001</v>
      </c>
      <c r="P311" s="148">
        <f>O311*H311</f>
        <v>9.9540000000000006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188</v>
      </c>
      <c r="AT311" s="150" t="s">
        <v>184</v>
      </c>
      <c r="AU311" s="150" t="s">
        <v>82</v>
      </c>
      <c r="AY311" s="17" t="s">
        <v>182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80</v>
      </c>
      <c r="BK311" s="151">
        <f>ROUND(I311*H311,2)</f>
        <v>0</v>
      </c>
      <c r="BL311" s="17" t="s">
        <v>188</v>
      </c>
      <c r="BM311" s="150" t="s">
        <v>365</v>
      </c>
    </row>
    <row r="312" spans="2:65" s="12" customFormat="1">
      <c r="B312" s="152"/>
      <c r="D312" s="153" t="s">
        <v>195</v>
      </c>
      <c r="E312" s="154" t="s">
        <v>1</v>
      </c>
      <c r="F312" s="155" t="s">
        <v>359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195</v>
      </c>
      <c r="AU312" s="154" t="s">
        <v>82</v>
      </c>
      <c r="AV312" s="12" t="s">
        <v>80</v>
      </c>
      <c r="AW312" s="12" t="s">
        <v>28</v>
      </c>
      <c r="AX312" s="12" t="s">
        <v>72</v>
      </c>
      <c r="AY312" s="154" t="s">
        <v>182</v>
      </c>
    </row>
    <row r="313" spans="2:65" s="13" customFormat="1">
      <c r="B313" s="159"/>
      <c r="D313" s="153" t="s">
        <v>195</v>
      </c>
      <c r="E313" s="160" t="s">
        <v>1</v>
      </c>
      <c r="F313" s="161" t="s">
        <v>360</v>
      </c>
      <c r="H313" s="162">
        <v>40.32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195</v>
      </c>
      <c r="AU313" s="160" t="s">
        <v>82</v>
      </c>
      <c r="AV313" s="13" t="s">
        <v>82</v>
      </c>
      <c r="AW313" s="13" t="s">
        <v>28</v>
      </c>
      <c r="AX313" s="13" t="s">
        <v>72</v>
      </c>
      <c r="AY313" s="160" t="s">
        <v>182</v>
      </c>
    </row>
    <row r="314" spans="2:65" s="13" customFormat="1">
      <c r="B314" s="159"/>
      <c r="D314" s="153" t="s">
        <v>195</v>
      </c>
      <c r="E314" s="160" t="s">
        <v>1</v>
      </c>
      <c r="F314" s="161" t="s">
        <v>361</v>
      </c>
      <c r="H314" s="162">
        <v>3.92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195</v>
      </c>
      <c r="AU314" s="160" t="s">
        <v>82</v>
      </c>
      <c r="AV314" s="13" t="s">
        <v>82</v>
      </c>
      <c r="AW314" s="13" t="s">
        <v>28</v>
      </c>
      <c r="AX314" s="13" t="s">
        <v>72</v>
      </c>
      <c r="AY314" s="160" t="s">
        <v>182</v>
      </c>
    </row>
    <row r="315" spans="2:65" s="14" customFormat="1">
      <c r="B315" s="166"/>
      <c r="D315" s="153" t="s">
        <v>195</v>
      </c>
      <c r="E315" s="167" t="s">
        <v>1</v>
      </c>
      <c r="F315" s="168" t="s">
        <v>205</v>
      </c>
      <c r="H315" s="169">
        <v>44.24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195</v>
      </c>
      <c r="AU315" s="167" t="s">
        <v>82</v>
      </c>
      <c r="AV315" s="14" t="s">
        <v>188</v>
      </c>
      <c r="AW315" s="14" t="s">
        <v>28</v>
      </c>
      <c r="AX315" s="14" t="s">
        <v>80</v>
      </c>
      <c r="AY315" s="167" t="s">
        <v>182</v>
      </c>
    </row>
    <row r="316" spans="2:65" s="1" customFormat="1" ht="16.5" customHeight="1">
      <c r="B316" s="139"/>
      <c r="C316" s="140" t="s">
        <v>366</v>
      </c>
      <c r="D316" s="140" t="s">
        <v>184</v>
      </c>
      <c r="E316" s="141" t="s">
        <v>367</v>
      </c>
      <c r="F316" s="142" t="s">
        <v>368</v>
      </c>
      <c r="G316" s="143" t="s">
        <v>235</v>
      </c>
      <c r="H316" s="144">
        <v>2.1960000000000002</v>
      </c>
      <c r="I316" s="145"/>
      <c r="J316" s="145">
        <f>ROUND(I316*H316,2)</f>
        <v>0</v>
      </c>
      <c r="K316" s="142" t="s">
        <v>193</v>
      </c>
      <c r="L316" s="29"/>
      <c r="M316" s="146" t="s">
        <v>1</v>
      </c>
      <c r="N316" s="147" t="s">
        <v>37</v>
      </c>
      <c r="O316" s="148">
        <v>32.820999999999998</v>
      </c>
      <c r="P316" s="148">
        <f>O316*H316</f>
        <v>72.074916000000002</v>
      </c>
      <c r="Q316" s="148">
        <v>1.0601700000000001</v>
      </c>
      <c r="R316" s="148">
        <f>Q316*H316</f>
        <v>2.3281333200000005</v>
      </c>
      <c r="S316" s="148">
        <v>0</v>
      </c>
      <c r="T316" s="149">
        <f>S316*H316</f>
        <v>0</v>
      </c>
      <c r="AR316" s="150" t="s">
        <v>188</v>
      </c>
      <c r="AT316" s="150" t="s">
        <v>184</v>
      </c>
      <c r="AU316" s="150" t="s">
        <v>82</v>
      </c>
      <c r="AY316" s="17" t="s">
        <v>182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80</v>
      </c>
      <c r="BK316" s="151">
        <f>ROUND(I316*H316,2)</f>
        <v>0</v>
      </c>
      <c r="BL316" s="17" t="s">
        <v>188</v>
      </c>
      <c r="BM316" s="150" t="s">
        <v>369</v>
      </c>
    </row>
    <row r="317" spans="2:65" s="12" customFormat="1">
      <c r="B317" s="152"/>
      <c r="D317" s="153" t="s">
        <v>195</v>
      </c>
      <c r="E317" s="154" t="s">
        <v>1</v>
      </c>
      <c r="F317" s="155" t="s">
        <v>370</v>
      </c>
      <c r="H317" s="154" t="s">
        <v>1</v>
      </c>
      <c r="L317" s="152"/>
      <c r="M317" s="156"/>
      <c r="N317" s="157"/>
      <c r="O317" s="157"/>
      <c r="P317" s="157"/>
      <c r="Q317" s="157"/>
      <c r="R317" s="157"/>
      <c r="S317" s="157"/>
      <c r="T317" s="158"/>
      <c r="AT317" s="154" t="s">
        <v>195</v>
      </c>
      <c r="AU317" s="154" t="s">
        <v>82</v>
      </c>
      <c r="AV317" s="12" t="s">
        <v>80</v>
      </c>
      <c r="AW317" s="12" t="s">
        <v>28</v>
      </c>
      <c r="AX317" s="12" t="s">
        <v>72</v>
      </c>
      <c r="AY317" s="154" t="s">
        <v>182</v>
      </c>
    </row>
    <row r="318" spans="2:65" s="13" customFormat="1">
      <c r="B318" s="159"/>
      <c r="D318" s="153" t="s">
        <v>195</v>
      </c>
      <c r="E318" s="160" t="s">
        <v>1</v>
      </c>
      <c r="F318" s="161" t="s">
        <v>371</v>
      </c>
      <c r="H318" s="162">
        <v>2.1960000000000002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2.1960000000000002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40" t="s">
        <v>372</v>
      </c>
      <c r="D320" s="140" t="s">
        <v>184</v>
      </c>
      <c r="E320" s="141" t="s">
        <v>373</v>
      </c>
      <c r="F320" s="142" t="s">
        <v>374</v>
      </c>
      <c r="G320" s="143" t="s">
        <v>192</v>
      </c>
      <c r="H320" s="144">
        <v>38.573</v>
      </c>
      <c r="I320" s="145"/>
      <c r="J320" s="145">
        <f>ROUND(I320*H320,2)</f>
        <v>0</v>
      </c>
      <c r="K320" s="142" t="s">
        <v>193</v>
      </c>
      <c r="L320" s="29"/>
      <c r="M320" s="146" t="s">
        <v>1</v>
      </c>
      <c r="N320" s="147" t="s">
        <v>37</v>
      </c>
      <c r="O320" s="148">
        <v>0.629</v>
      </c>
      <c r="P320" s="148">
        <f>O320*H320</f>
        <v>24.262416999999999</v>
      </c>
      <c r="Q320" s="148">
        <v>2.45329</v>
      </c>
      <c r="R320" s="148">
        <f>Q320*H320</f>
        <v>94.63075517</v>
      </c>
      <c r="S320" s="148">
        <v>0</v>
      </c>
      <c r="T320" s="149">
        <f>S320*H320</f>
        <v>0</v>
      </c>
      <c r="AR320" s="150" t="s">
        <v>188</v>
      </c>
      <c r="AT320" s="150" t="s">
        <v>184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375</v>
      </c>
    </row>
    <row r="321" spans="2:65" s="12" customFormat="1">
      <c r="B321" s="152"/>
      <c r="D321" s="153" t="s">
        <v>195</v>
      </c>
      <c r="E321" s="154" t="s">
        <v>1</v>
      </c>
      <c r="F321" s="155" t="s">
        <v>376</v>
      </c>
      <c r="H321" s="154" t="s">
        <v>1</v>
      </c>
      <c r="L321" s="152"/>
      <c r="M321" s="156"/>
      <c r="N321" s="157"/>
      <c r="O321" s="157"/>
      <c r="P321" s="157"/>
      <c r="Q321" s="157"/>
      <c r="R321" s="157"/>
      <c r="S321" s="157"/>
      <c r="T321" s="158"/>
      <c r="AT321" s="154" t="s">
        <v>195</v>
      </c>
      <c r="AU321" s="154" t="s">
        <v>82</v>
      </c>
      <c r="AV321" s="12" t="s">
        <v>80</v>
      </c>
      <c r="AW321" s="12" t="s">
        <v>28</v>
      </c>
      <c r="AX321" s="12" t="s">
        <v>72</v>
      </c>
      <c r="AY321" s="154" t="s">
        <v>182</v>
      </c>
    </row>
    <row r="322" spans="2:65" s="13" customFormat="1">
      <c r="B322" s="159"/>
      <c r="D322" s="153" t="s">
        <v>195</v>
      </c>
      <c r="E322" s="160" t="s">
        <v>1</v>
      </c>
      <c r="F322" s="161" t="s">
        <v>377</v>
      </c>
      <c r="H322" s="162">
        <v>9.1349999999999998</v>
      </c>
      <c r="L322" s="159"/>
      <c r="M322" s="163"/>
      <c r="N322" s="164"/>
      <c r="O322" s="164"/>
      <c r="P322" s="164"/>
      <c r="Q322" s="164"/>
      <c r="R322" s="164"/>
      <c r="S322" s="164"/>
      <c r="T322" s="165"/>
      <c r="AT322" s="160" t="s">
        <v>195</v>
      </c>
      <c r="AU322" s="160" t="s">
        <v>82</v>
      </c>
      <c r="AV322" s="13" t="s">
        <v>82</v>
      </c>
      <c r="AW322" s="13" t="s">
        <v>28</v>
      </c>
      <c r="AX322" s="13" t="s">
        <v>72</v>
      </c>
      <c r="AY322" s="160" t="s">
        <v>182</v>
      </c>
    </row>
    <row r="323" spans="2:65" s="13" customFormat="1">
      <c r="B323" s="159"/>
      <c r="D323" s="153" t="s">
        <v>195</v>
      </c>
      <c r="E323" s="160" t="s">
        <v>1</v>
      </c>
      <c r="F323" s="161" t="s">
        <v>378</v>
      </c>
      <c r="H323" s="162">
        <v>29.437999999999999</v>
      </c>
      <c r="L323" s="159"/>
      <c r="M323" s="163"/>
      <c r="N323" s="164"/>
      <c r="O323" s="164"/>
      <c r="P323" s="164"/>
      <c r="Q323" s="164"/>
      <c r="R323" s="164"/>
      <c r="S323" s="164"/>
      <c r="T323" s="165"/>
      <c r="AT323" s="160" t="s">
        <v>195</v>
      </c>
      <c r="AU323" s="160" t="s">
        <v>82</v>
      </c>
      <c r="AV323" s="13" t="s">
        <v>82</v>
      </c>
      <c r="AW323" s="13" t="s">
        <v>28</v>
      </c>
      <c r="AX323" s="13" t="s">
        <v>72</v>
      </c>
      <c r="AY323" s="160" t="s">
        <v>182</v>
      </c>
    </row>
    <row r="324" spans="2:65" s="14" customFormat="1">
      <c r="B324" s="166"/>
      <c r="D324" s="153" t="s">
        <v>195</v>
      </c>
      <c r="E324" s="167" t="s">
        <v>1</v>
      </c>
      <c r="F324" s="168" t="s">
        <v>205</v>
      </c>
      <c r="H324" s="169">
        <v>38.573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7" t="s">
        <v>195</v>
      </c>
      <c r="AU324" s="167" t="s">
        <v>82</v>
      </c>
      <c r="AV324" s="14" t="s">
        <v>188</v>
      </c>
      <c r="AW324" s="14" t="s">
        <v>28</v>
      </c>
      <c r="AX324" s="14" t="s">
        <v>80</v>
      </c>
      <c r="AY324" s="167" t="s">
        <v>182</v>
      </c>
    </row>
    <row r="325" spans="2:65" s="1" customFormat="1" ht="16.5" customHeight="1">
      <c r="B325" s="139"/>
      <c r="C325" s="140" t="s">
        <v>379</v>
      </c>
      <c r="D325" s="140" t="s">
        <v>184</v>
      </c>
      <c r="E325" s="141" t="s">
        <v>380</v>
      </c>
      <c r="F325" s="142" t="s">
        <v>381</v>
      </c>
      <c r="G325" s="143" t="s">
        <v>235</v>
      </c>
      <c r="H325" s="144">
        <v>1.6890000000000001</v>
      </c>
      <c r="I325" s="145"/>
      <c r="J325" s="145">
        <f>ROUND(I325*H325,2)</f>
        <v>0</v>
      </c>
      <c r="K325" s="142" t="s">
        <v>193</v>
      </c>
      <c r="L325" s="29"/>
      <c r="M325" s="146" t="s">
        <v>1</v>
      </c>
      <c r="N325" s="147" t="s">
        <v>37</v>
      </c>
      <c r="O325" s="148">
        <v>32.820999999999998</v>
      </c>
      <c r="P325" s="148">
        <f>O325*H325</f>
        <v>55.434669</v>
      </c>
      <c r="Q325" s="148">
        <v>1.0601700000000001</v>
      </c>
      <c r="R325" s="148">
        <f>Q325*H325</f>
        <v>1.7906271300000001</v>
      </c>
      <c r="S325" s="148">
        <v>0</v>
      </c>
      <c r="T325" s="149">
        <f>S325*H325</f>
        <v>0</v>
      </c>
      <c r="AR325" s="150" t="s">
        <v>188</v>
      </c>
      <c r="AT325" s="150" t="s">
        <v>184</v>
      </c>
      <c r="AU325" s="150" t="s">
        <v>82</v>
      </c>
      <c r="AY325" s="17" t="s">
        <v>182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7" t="s">
        <v>80</v>
      </c>
      <c r="BK325" s="151">
        <f>ROUND(I325*H325,2)</f>
        <v>0</v>
      </c>
      <c r="BL325" s="17" t="s">
        <v>188</v>
      </c>
      <c r="BM325" s="150" t="s">
        <v>382</v>
      </c>
    </row>
    <row r="326" spans="2:65" s="12" customFormat="1">
      <c r="B326" s="152"/>
      <c r="D326" s="153" t="s">
        <v>195</v>
      </c>
      <c r="E326" s="154" t="s">
        <v>1</v>
      </c>
      <c r="F326" s="155" t="s">
        <v>383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195</v>
      </c>
      <c r="AU326" s="154" t="s">
        <v>82</v>
      </c>
      <c r="AV326" s="12" t="s">
        <v>80</v>
      </c>
      <c r="AW326" s="12" t="s">
        <v>28</v>
      </c>
      <c r="AX326" s="12" t="s">
        <v>72</v>
      </c>
      <c r="AY326" s="154" t="s">
        <v>182</v>
      </c>
    </row>
    <row r="327" spans="2:65" s="13" customFormat="1">
      <c r="B327" s="159"/>
      <c r="D327" s="153" t="s">
        <v>195</v>
      </c>
      <c r="E327" s="160" t="s">
        <v>1</v>
      </c>
      <c r="F327" s="161" t="s">
        <v>384</v>
      </c>
      <c r="H327" s="162">
        <v>1.6890000000000001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195</v>
      </c>
      <c r="AU327" s="160" t="s">
        <v>82</v>
      </c>
      <c r="AV327" s="13" t="s">
        <v>82</v>
      </c>
      <c r="AW327" s="13" t="s">
        <v>28</v>
      </c>
      <c r="AX327" s="13" t="s">
        <v>72</v>
      </c>
      <c r="AY327" s="160" t="s">
        <v>182</v>
      </c>
    </row>
    <row r="328" spans="2:65" s="14" customFormat="1">
      <c r="B328" s="166"/>
      <c r="D328" s="153" t="s">
        <v>195</v>
      </c>
      <c r="E328" s="167" t="s">
        <v>1</v>
      </c>
      <c r="F328" s="168" t="s">
        <v>205</v>
      </c>
      <c r="H328" s="169">
        <v>1.6890000000000001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195</v>
      </c>
      <c r="AU328" s="167" t="s">
        <v>82</v>
      </c>
      <c r="AV328" s="14" t="s">
        <v>188</v>
      </c>
      <c r="AW328" s="14" t="s">
        <v>28</v>
      </c>
      <c r="AX328" s="14" t="s">
        <v>80</v>
      </c>
      <c r="AY328" s="167" t="s">
        <v>182</v>
      </c>
    </row>
    <row r="329" spans="2:65" s="1" customFormat="1" ht="24" customHeight="1">
      <c r="B329" s="139"/>
      <c r="C329" s="140" t="s">
        <v>385</v>
      </c>
      <c r="D329" s="140" t="s">
        <v>184</v>
      </c>
      <c r="E329" s="141" t="s">
        <v>386</v>
      </c>
      <c r="F329" s="142" t="s">
        <v>387</v>
      </c>
      <c r="G329" s="143" t="s">
        <v>242</v>
      </c>
      <c r="H329" s="144">
        <v>8.9</v>
      </c>
      <c r="I329" s="145"/>
      <c r="J329" s="145">
        <f>ROUND(I329*H329,2)</f>
        <v>0</v>
      </c>
      <c r="K329" s="142" t="s">
        <v>193</v>
      </c>
      <c r="L329" s="29"/>
      <c r="M329" s="146" t="s">
        <v>1</v>
      </c>
      <c r="N329" s="147" t="s">
        <v>37</v>
      </c>
      <c r="O329" s="148">
        <v>0.67</v>
      </c>
      <c r="P329" s="148">
        <f>O329*H329</f>
        <v>5.963000000000001</v>
      </c>
      <c r="Q329" s="148">
        <v>0.42831999999999998</v>
      </c>
      <c r="R329" s="148">
        <f>Q329*H329</f>
        <v>3.8120479999999999</v>
      </c>
      <c r="S329" s="148">
        <v>0</v>
      </c>
      <c r="T329" s="149">
        <f>S329*H329</f>
        <v>0</v>
      </c>
      <c r="AR329" s="150" t="s">
        <v>188</v>
      </c>
      <c r="AT329" s="150" t="s">
        <v>184</v>
      </c>
      <c r="AU329" s="150" t="s">
        <v>82</v>
      </c>
      <c r="AY329" s="17" t="s">
        <v>182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80</v>
      </c>
      <c r="BK329" s="151">
        <f>ROUND(I329*H329,2)</f>
        <v>0</v>
      </c>
      <c r="BL329" s="17" t="s">
        <v>188</v>
      </c>
      <c r="BM329" s="150" t="s">
        <v>388</v>
      </c>
    </row>
    <row r="330" spans="2:65" s="12" customFormat="1">
      <c r="B330" s="152"/>
      <c r="D330" s="153" t="s">
        <v>195</v>
      </c>
      <c r="E330" s="154" t="s">
        <v>1</v>
      </c>
      <c r="F330" s="155" t="s">
        <v>389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195</v>
      </c>
      <c r="AU330" s="154" t="s">
        <v>82</v>
      </c>
      <c r="AV330" s="12" t="s">
        <v>80</v>
      </c>
      <c r="AW330" s="12" t="s">
        <v>28</v>
      </c>
      <c r="AX330" s="12" t="s">
        <v>72</v>
      </c>
      <c r="AY330" s="154" t="s">
        <v>182</v>
      </c>
    </row>
    <row r="331" spans="2:65" s="13" customFormat="1">
      <c r="B331" s="159"/>
      <c r="D331" s="153" t="s">
        <v>195</v>
      </c>
      <c r="E331" s="160" t="s">
        <v>1</v>
      </c>
      <c r="F331" s="161" t="s">
        <v>390</v>
      </c>
      <c r="H331" s="162">
        <v>8.9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195</v>
      </c>
      <c r="AU331" s="160" t="s">
        <v>82</v>
      </c>
      <c r="AV331" s="13" t="s">
        <v>82</v>
      </c>
      <c r="AW331" s="13" t="s">
        <v>28</v>
      </c>
      <c r="AX331" s="13" t="s">
        <v>72</v>
      </c>
      <c r="AY331" s="160" t="s">
        <v>182</v>
      </c>
    </row>
    <row r="332" spans="2:65" s="14" customFormat="1">
      <c r="B332" s="166"/>
      <c r="D332" s="153" t="s">
        <v>195</v>
      </c>
      <c r="E332" s="167" t="s">
        <v>1</v>
      </c>
      <c r="F332" s="168" t="s">
        <v>205</v>
      </c>
      <c r="H332" s="169">
        <v>8.9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195</v>
      </c>
      <c r="AU332" s="167" t="s">
        <v>82</v>
      </c>
      <c r="AV332" s="14" t="s">
        <v>188</v>
      </c>
      <c r="AW332" s="14" t="s">
        <v>28</v>
      </c>
      <c r="AX332" s="14" t="s">
        <v>80</v>
      </c>
      <c r="AY332" s="167" t="s">
        <v>182</v>
      </c>
    </row>
    <row r="333" spans="2:65" s="1" customFormat="1" ht="24" customHeight="1">
      <c r="B333" s="139"/>
      <c r="C333" s="140" t="s">
        <v>391</v>
      </c>
      <c r="D333" s="140" t="s">
        <v>184</v>
      </c>
      <c r="E333" s="141" t="s">
        <v>392</v>
      </c>
      <c r="F333" s="142" t="s">
        <v>393</v>
      </c>
      <c r="G333" s="143" t="s">
        <v>235</v>
      </c>
      <c r="H333" s="144">
        <v>6.3E-2</v>
      </c>
      <c r="I333" s="145"/>
      <c r="J333" s="145">
        <f>ROUND(I333*H333,2)</f>
        <v>0</v>
      </c>
      <c r="K333" s="142" t="s">
        <v>193</v>
      </c>
      <c r="L333" s="29"/>
      <c r="M333" s="146" t="s">
        <v>1</v>
      </c>
      <c r="N333" s="147" t="s">
        <v>37</v>
      </c>
      <c r="O333" s="148">
        <v>32.51</v>
      </c>
      <c r="P333" s="148">
        <f>O333*H333</f>
        <v>2.04813</v>
      </c>
      <c r="Q333" s="148">
        <v>1.05871</v>
      </c>
      <c r="R333" s="148">
        <f>Q333*H333</f>
        <v>6.6698729999999998E-2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394</v>
      </c>
    </row>
    <row r="334" spans="2:65" s="12" customFormat="1">
      <c r="B334" s="152"/>
      <c r="D334" s="153" t="s">
        <v>195</v>
      </c>
      <c r="E334" s="154" t="s">
        <v>1</v>
      </c>
      <c r="F334" s="155" t="s">
        <v>389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195</v>
      </c>
      <c r="AU334" s="154" t="s">
        <v>82</v>
      </c>
      <c r="AV334" s="12" t="s">
        <v>80</v>
      </c>
      <c r="AW334" s="12" t="s">
        <v>28</v>
      </c>
      <c r="AX334" s="12" t="s">
        <v>72</v>
      </c>
      <c r="AY334" s="154" t="s">
        <v>182</v>
      </c>
    </row>
    <row r="335" spans="2:65" s="13" customFormat="1">
      <c r="B335" s="159"/>
      <c r="D335" s="153" t="s">
        <v>195</v>
      </c>
      <c r="E335" s="160" t="s">
        <v>1</v>
      </c>
      <c r="F335" s="161" t="s">
        <v>395</v>
      </c>
      <c r="H335" s="162">
        <v>6.3E-2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195</v>
      </c>
      <c r="AU335" s="160" t="s">
        <v>82</v>
      </c>
      <c r="AV335" s="13" t="s">
        <v>82</v>
      </c>
      <c r="AW335" s="13" t="s">
        <v>28</v>
      </c>
      <c r="AX335" s="13" t="s">
        <v>72</v>
      </c>
      <c r="AY335" s="160" t="s">
        <v>182</v>
      </c>
    </row>
    <row r="336" spans="2:65" s="14" customFormat="1">
      <c r="B336" s="166"/>
      <c r="D336" s="153" t="s">
        <v>195</v>
      </c>
      <c r="E336" s="167" t="s">
        <v>1</v>
      </c>
      <c r="F336" s="168" t="s">
        <v>205</v>
      </c>
      <c r="H336" s="169">
        <v>6.3E-2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195</v>
      </c>
      <c r="AU336" s="167" t="s">
        <v>82</v>
      </c>
      <c r="AV336" s="14" t="s">
        <v>188</v>
      </c>
      <c r="AW336" s="14" t="s">
        <v>28</v>
      </c>
      <c r="AX336" s="14" t="s">
        <v>80</v>
      </c>
      <c r="AY336" s="167" t="s">
        <v>182</v>
      </c>
    </row>
    <row r="337" spans="2:65" s="11" customFormat="1" ht="22.9" customHeight="1">
      <c r="B337" s="127"/>
      <c r="D337" s="128" t="s">
        <v>71</v>
      </c>
      <c r="E337" s="137" t="s">
        <v>206</v>
      </c>
      <c r="F337" s="137" t="s">
        <v>396</v>
      </c>
      <c r="J337" s="138">
        <f>BK337</f>
        <v>0</v>
      </c>
      <c r="L337" s="127"/>
      <c r="M337" s="131"/>
      <c r="N337" s="132"/>
      <c r="O337" s="132"/>
      <c r="P337" s="133">
        <f>SUM(P338:P533)</f>
        <v>1120.6360730000004</v>
      </c>
      <c r="Q337" s="132"/>
      <c r="R337" s="133">
        <f>SUM(R338:R533)</f>
        <v>249.25364494999997</v>
      </c>
      <c r="S337" s="132"/>
      <c r="T337" s="134">
        <f>SUM(T338:T533)</f>
        <v>0</v>
      </c>
      <c r="AR337" s="128" t="s">
        <v>80</v>
      </c>
      <c r="AT337" s="135" t="s">
        <v>71</v>
      </c>
      <c r="AU337" s="135" t="s">
        <v>80</v>
      </c>
      <c r="AY337" s="128" t="s">
        <v>182</v>
      </c>
      <c r="BK337" s="136">
        <f>SUM(BK338:BK533)</f>
        <v>0</v>
      </c>
    </row>
    <row r="338" spans="2:65" s="1" customFormat="1" ht="48" customHeight="1">
      <c r="B338" s="139"/>
      <c r="C338" s="194" t="s">
        <v>397</v>
      </c>
      <c r="D338" s="194" t="s">
        <v>184</v>
      </c>
      <c r="E338" s="195" t="s">
        <v>2188</v>
      </c>
      <c r="F338" s="196" t="s">
        <v>2190</v>
      </c>
      <c r="G338" s="197" t="s">
        <v>242</v>
      </c>
      <c r="H338" s="198">
        <v>348.08499999999998</v>
      </c>
      <c r="I338" s="199"/>
      <c r="J338" s="199">
        <f>ROUND(I338*H338,2)</f>
        <v>0</v>
      </c>
      <c r="K338" s="142" t="s">
        <v>193</v>
      </c>
      <c r="L338" s="29"/>
      <c r="M338" s="146" t="s">
        <v>1</v>
      </c>
      <c r="N338" s="147" t="s">
        <v>37</v>
      </c>
      <c r="O338" s="148">
        <v>0.86299999999999999</v>
      </c>
      <c r="P338" s="148">
        <f>O338*H338</f>
        <v>300.397355</v>
      </c>
      <c r="Q338" s="148">
        <v>0.20222999999999999</v>
      </c>
      <c r="R338" s="148">
        <f>Q338*H338</f>
        <v>70.393229549999987</v>
      </c>
      <c r="S338" s="148">
        <v>0</v>
      </c>
      <c r="T338" s="149">
        <f>S338*H338</f>
        <v>0</v>
      </c>
      <c r="AR338" s="150" t="s">
        <v>188</v>
      </c>
      <c r="AT338" s="150" t="s">
        <v>184</v>
      </c>
      <c r="AU338" s="150" t="s">
        <v>82</v>
      </c>
      <c r="AY338" s="17" t="s">
        <v>182</v>
      </c>
      <c r="BE338" s="151">
        <f>IF(N338="základní",J338,0)</f>
        <v>0</v>
      </c>
      <c r="BF338" s="151">
        <f>IF(N338="snížená",J338,0)</f>
        <v>0</v>
      </c>
      <c r="BG338" s="151">
        <f>IF(N338="zákl. přenesená",J338,0)</f>
        <v>0</v>
      </c>
      <c r="BH338" s="151">
        <f>IF(N338="sníž. přenesená",J338,0)</f>
        <v>0</v>
      </c>
      <c r="BI338" s="151">
        <f>IF(N338="nulová",J338,0)</f>
        <v>0</v>
      </c>
      <c r="BJ338" s="17" t="s">
        <v>80</v>
      </c>
      <c r="BK338" s="151">
        <f>ROUND(I338*H338,2)</f>
        <v>0</v>
      </c>
      <c r="BL338" s="17" t="s">
        <v>188</v>
      </c>
      <c r="BM338" s="150" t="s">
        <v>399</v>
      </c>
    </row>
    <row r="339" spans="2:65" s="12" customFormat="1">
      <c r="B339" s="152"/>
      <c r="D339" s="153" t="s">
        <v>195</v>
      </c>
      <c r="E339" s="154" t="s">
        <v>1</v>
      </c>
      <c r="F339" s="155" t="s">
        <v>400</v>
      </c>
      <c r="H339" s="154" t="s">
        <v>1</v>
      </c>
      <c r="L339" s="152"/>
      <c r="M339" s="156"/>
      <c r="N339" s="157"/>
      <c r="O339" s="157"/>
      <c r="P339" s="157"/>
      <c r="Q339" s="157"/>
      <c r="R339" s="157"/>
      <c r="S339" s="157"/>
      <c r="T339" s="158"/>
      <c r="AT339" s="154" t="s">
        <v>195</v>
      </c>
      <c r="AU339" s="154" t="s">
        <v>82</v>
      </c>
      <c r="AV339" s="12" t="s">
        <v>80</v>
      </c>
      <c r="AW339" s="12" t="s">
        <v>28</v>
      </c>
      <c r="AX339" s="12" t="s">
        <v>72</v>
      </c>
      <c r="AY339" s="154" t="s">
        <v>182</v>
      </c>
    </row>
    <row r="340" spans="2:65" s="12" customFormat="1">
      <c r="B340" s="152"/>
      <c r="D340" s="153" t="s">
        <v>195</v>
      </c>
      <c r="E340" s="154" t="s">
        <v>1</v>
      </c>
      <c r="F340" s="155" t="s">
        <v>401</v>
      </c>
      <c r="H340" s="154" t="s">
        <v>1</v>
      </c>
      <c r="L340" s="152"/>
      <c r="M340" s="156"/>
      <c r="N340" s="157"/>
      <c r="O340" s="157"/>
      <c r="P340" s="157"/>
      <c r="Q340" s="157"/>
      <c r="R340" s="157"/>
      <c r="S340" s="157"/>
      <c r="T340" s="158"/>
      <c r="AT340" s="154" t="s">
        <v>195</v>
      </c>
      <c r="AU340" s="154" t="s">
        <v>82</v>
      </c>
      <c r="AV340" s="12" t="s">
        <v>80</v>
      </c>
      <c r="AW340" s="12" t="s">
        <v>28</v>
      </c>
      <c r="AX340" s="12" t="s">
        <v>72</v>
      </c>
      <c r="AY340" s="154" t="s">
        <v>182</v>
      </c>
    </row>
    <row r="341" spans="2:65" s="13" customFormat="1">
      <c r="B341" s="159"/>
      <c r="D341" s="153" t="s">
        <v>195</v>
      </c>
      <c r="E341" s="160" t="s">
        <v>1</v>
      </c>
      <c r="F341" s="161" t="s">
        <v>402</v>
      </c>
      <c r="H341" s="162">
        <v>241.36</v>
      </c>
      <c r="L341" s="159"/>
      <c r="M341" s="163"/>
      <c r="N341" s="164"/>
      <c r="O341" s="164"/>
      <c r="P341" s="164"/>
      <c r="Q341" s="164"/>
      <c r="R341" s="164"/>
      <c r="S341" s="164"/>
      <c r="T341" s="165"/>
      <c r="AT341" s="160" t="s">
        <v>195</v>
      </c>
      <c r="AU341" s="160" t="s">
        <v>82</v>
      </c>
      <c r="AV341" s="13" t="s">
        <v>82</v>
      </c>
      <c r="AW341" s="13" t="s">
        <v>28</v>
      </c>
      <c r="AX341" s="13" t="s">
        <v>72</v>
      </c>
      <c r="AY341" s="160" t="s">
        <v>182</v>
      </c>
    </row>
    <row r="342" spans="2:65" s="13" customFormat="1">
      <c r="B342" s="159"/>
      <c r="D342" s="153" t="s">
        <v>195</v>
      </c>
      <c r="E342" s="160" t="s">
        <v>1</v>
      </c>
      <c r="F342" s="161" t="s">
        <v>403</v>
      </c>
      <c r="H342" s="162">
        <v>-4.5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3" customFormat="1">
      <c r="B343" s="159"/>
      <c r="D343" s="153" t="s">
        <v>195</v>
      </c>
      <c r="E343" s="160" t="s">
        <v>1</v>
      </c>
      <c r="F343" s="161" t="s">
        <v>404</v>
      </c>
      <c r="H343" s="162">
        <v>-3.2629999999999999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195</v>
      </c>
      <c r="AU343" s="160" t="s">
        <v>82</v>
      </c>
      <c r="AV343" s="13" t="s">
        <v>82</v>
      </c>
      <c r="AW343" s="13" t="s">
        <v>28</v>
      </c>
      <c r="AX343" s="13" t="s">
        <v>72</v>
      </c>
      <c r="AY343" s="160" t="s">
        <v>182</v>
      </c>
    </row>
    <row r="344" spans="2:65" s="13" customFormat="1">
      <c r="B344" s="159"/>
      <c r="D344" s="153" t="s">
        <v>195</v>
      </c>
      <c r="E344" s="160" t="s">
        <v>1</v>
      </c>
      <c r="F344" s="161" t="s">
        <v>405</v>
      </c>
      <c r="H344" s="162">
        <v>-8.25</v>
      </c>
      <c r="L344" s="159"/>
      <c r="M344" s="163"/>
      <c r="N344" s="164"/>
      <c r="O344" s="164"/>
      <c r="P344" s="164"/>
      <c r="Q344" s="164"/>
      <c r="R344" s="164"/>
      <c r="S344" s="164"/>
      <c r="T344" s="165"/>
      <c r="AT344" s="160" t="s">
        <v>195</v>
      </c>
      <c r="AU344" s="160" t="s">
        <v>82</v>
      </c>
      <c r="AV344" s="13" t="s">
        <v>82</v>
      </c>
      <c r="AW344" s="13" t="s">
        <v>28</v>
      </c>
      <c r="AX344" s="13" t="s">
        <v>72</v>
      </c>
      <c r="AY344" s="160" t="s">
        <v>182</v>
      </c>
    </row>
    <row r="345" spans="2:65" s="13" customFormat="1">
      <c r="B345" s="159"/>
      <c r="D345" s="153" t="s">
        <v>195</v>
      </c>
      <c r="E345" s="160" t="s">
        <v>1</v>
      </c>
      <c r="F345" s="161" t="s">
        <v>406</v>
      </c>
      <c r="H345" s="162">
        <v>-2.1749999999999998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28</v>
      </c>
      <c r="AX345" s="13" t="s">
        <v>72</v>
      </c>
      <c r="AY345" s="160" t="s">
        <v>182</v>
      </c>
    </row>
    <row r="346" spans="2:65" s="13" customFormat="1">
      <c r="B346" s="159"/>
      <c r="D346" s="153" t="s">
        <v>195</v>
      </c>
      <c r="E346" s="160" t="s">
        <v>1</v>
      </c>
      <c r="F346" s="161" t="s">
        <v>407</v>
      </c>
      <c r="H346" s="162">
        <v>-2.25</v>
      </c>
      <c r="L346" s="159"/>
      <c r="M346" s="163"/>
      <c r="N346" s="164"/>
      <c r="O346" s="164"/>
      <c r="P346" s="164"/>
      <c r="Q346" s="164"/>
      <c r="R346" s="164"/>
      <c r="S346" s="164"/>
      <c r="T346" s="165"/>
      <c r="AT346" s="160" t="s">
        <v>195</v>
      </c>
      <c r="AU346" s="160" t="s">
        <v>82</v>
      </c>
      <c r="AV346" s="13" t="s">
        <v>82</v>
      </c>
      <c r="AW346" s="13" t="s">
        <v>28</v>
      </c>
      <c r="AX346" s="13" t="s">
        <v>72</v>
      </c>
      <c r="AY346" s="160" t="s">
        <v>182</v>
      </c>
    </row>
    <row r="347" spans="2:65" s="13" customFormat="1">
      <c r="B347" s="159"/>
      <c r="D347" s="153" t="s">
        <v>195</v>
      </c>
      <c r="E347" s="160" t="s">
        <v>1</v>
      </c>
      <c r="F347" s="161" t="s">
        <v>408</v>
      </c>
      <c r="H347" s="162">
        <v>-2.8769999999999998</v>
      </c>
      <c r="L347" s="159"/>
      <c r="M347" s="163"/>
      <c r="N347" s="164"/>
      <c r="O347" s="164"/>
      <c r="P347" s="164"/>
      <c r="Q347" s="164"/>
      <c r="R347" s="164"/>
      <c r="S347" s="164"/>
      <c r="T347" s="165"/>
      <c r="AT347" s="160" t="s">
        <v>195</v>
      </c>
      <c r="AU347" s="160" t="s">
        <v>82</v>
      </c>
      <c r="AV347" s="13" t="s">
        <v>82</v>
      </c>
      <c r="AW347" s="13" t="s">
        <v>28</v>
      </c>
      <c r="AX347" s="13" t="s">
        <v>72</v>
      </c>
      <c r="AY347" s="160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409</v>
      </c>
      <c r="H348" s="162">
        <v>-25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2" customFormat="1">
      <c r="B349" s="152"/>
      <c r="D349" s="153" t="s">
        <v>195</v>
      </c>
      <c r="E349" s="154" t="s">
        <v>1</v>
      </c>
      <c r="F349" s="155" t="s">
        <v>410</v>
      </c>
      <c r="H349" s="154" t="s">
        <v>1</v>
      </c>
      <c r="L349" s="152"/>
      <c r="M349" s="156"/>
      <c r="N349" s="157"/>
      <c r="O349" s="157"/>
      <c r="P349" s="157"/>
      <c r="Q349" s="157"/>
      <c r="R349" s="157"/>
      <c r="S349" s="157"/>
      <c r="T349" s="158"/>
      <c r="AT349" s="154" t="s">
        <v>195</v>
      </c>
      <c r="AU349" s="154" t="s">
        <v>82</v>
      </c>
      <c r="AV349" s="12" t="s">
        <v>80</v>
      </c>
      <c r="AW349" s="12" t="s">
        <v>28</v>
      </c>
      <c r="AX349" s="12" t="s">
        <v>72</v>
      </c>
      <c r="AY349" s="154" t="s">
        <v>182</v>
      </c>
    </row>
    <row r="350" spans="2:65" s="13" customFormat="1">
      <c r="B350" s="159"/>
      <c r="D350" s="153" t="s">
        <v>195</v>
      </c>
      <c r="E350" s="160" t="s">
        <v>1</v>
      </c>
      <c r="F350" s="161" t="s">
        <v>411</v>
      </c>
      <c r="H350" s="162">
        <v>106.24</v>
      </c>
      <c r="L350" s="159"/>
      <c r="M350" s="163"/>
      <c r="N350" s="164"/>
      <c r="O350" s="164"/>
      <c r="P350" s="164"/>
      <c r="Q350" s="164"/>
      <c r="R350" s="164"/>
      <c r="S350" s="164"/>
      <c r="T350" s="165"/>
      <c r="AT350" s="160" t="s">
        <v>195</v>
      </c>
      <c r="AU350" s="160" t="s">
        <v>82</v>
      </c>
      <c r="AV350" s="13" t="s">
        <v>82</v>
      </c>
      <c r="AW350" s="13" t="s">
        <v>28</v>
      </c>
      <c r="AX350" s="13" t="s">
        <v>72</v>
      </c>
      <c r="AY350" s="160" t="s">
        <v>182</v>
      </c>
    </row>
    <row r="351" spans="2:65" s="13" customFormat="1">
      <c r="B351" s="159"/>
      <c r="D351" s="153" t="s">
        <v>195</v>
      </c>
      <c r="E351" s="160" t="s">
        <v>1</v>
      </c>
      <c r="F351" s="161" t="s">
        <v>403</v>
      </c>
      <c r="H351" s="162">
        <v>-4.5</v>
      </c>
      <c r="L351" s="159"/>
      <c r="M351" s="163"/>
      <c r="N351" s="164"/>
      <c r="O351" s="164"/>
      <c r="P351" s="164"/>
      <c r="Q351" s="164"/>
      <c r="R351" s="164"/>
      <c r="S351" s="164"/>
      <c r="T351" s="165"/>
      <c r="AT351" s="160" t="s">
        <v>195</v>
      </c>
      <c r="AU351" s="160" t="s">
        <v>82</v>
      </c>
      <c r="AV351" s="13" t="s">
        <v>82</v>
      </c>
      <c r="AW351" s="13" t="s">
        <v>28</v>
      </c>
      <c r="AX351" s="13" t="s">
        <v>72</v>
      </c>
      <c r="AY351" s="160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412</v>
      </c>
      <c r="H352" s="162">
        <v>-22.5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2" customFormat="1">
      <c r="B353" s="152"/>
      <c r="D353" s="153" t="s">
        <v>195</v>
      </c>
      <c r="E353" s="154" t="s">
        <v>1</v>
      </c>
      <c r="F353" s="155" t="s">
        <v>413</v>
      </c>
      <c r="H353" s="154" t="s">
        <v>1</v>
      </c>
      <c r="L353" s="152"/>
      <c r="M353" s="156"/>
      <c r="N353" s="157"/>
      <c r="O353" s="157"/>
      <c r="P353" s="157"/>
      <c r="Q353" s="157"/>
      <c r="R353" s="157"/>
      <c r="S353" s="157"/>
      <c r="T353" s="158"/>
      <c r="AT353" s="154" t="s">
        <v>195</v>
      </c>
      <c r="AU353" s="154" t="s">
        <v>82</v>
      </c>
      <c r="AV353" s="12" t="s">
        <v>80</v>
      </c>
      <c r="AW353" s="12" t="s">
        <v>28</v>
      </c>
      <c r="AX353" s="12" t="s">
        <v>72</v>
      </c>
      <c r="AY353" s="154" t="s">
        <v>182</v>
      </c>
    </row>
    <row r="354" spans="2:65" s="13" customFormat="1">
      <c r="B354" s="159"/>
      <c r="D354" s="153" t="s">
        <v>195</v>
      </c>
      <c r="E354" s="160" t="s">
        <v>1</v>
      </c>
      <c r="F354" s="161" t="s">
        <v>414</v>
      </c>
      <c r="H354" s="162">
        <v>69.8</v>
      </c>
      <c r="L354" s="159"/>
      <c r="M354" s="163"/>
      <c r="N354" s="164"/>
      <c r="O354" s="164"/>
      <c r="P354" s="164"/>
      <c r="Q354" s="164"/>
      <c r="R354" s="164"/>
      <c r="S354" s="164"/>
      <c r="T354" s="165"/>
      <c r="AT354" s="160" t="s">
        <v>195</v>
      </c>
      <c r="AU354" s="160" t="s">
        <v>82</v>
      </c>
      <c r="AV354" s="13" t="s">
        <v>82</v>
      </c>
      <c r="AW354" s="13" t="s">
        <v>28</v>
      </c>
      <c r="AX354" s="13" t="s">
        <v>72</v>
      </c>
      <c r="AY354" s="160" t="s">
        <v>182</v>
      </c>
    </row>
    <row r="355" spans="2:65" s="12" customFormat="1">
      <c r="B355" s="152"/>
      <c r="D355" s="153" t="s">
        <v>195</v>
      </c>
      <c r="E355" s="154" t="s">
        <v>1</v>
      </c>
      <c r="F355" s="155" t="s">
        <v>415</v>
      </c>
      <c r="H355" s="154" t="s">
        <v>1</v>
      </c>
      <c r="L355" s="152"/>
      <c r="M355" s="156"/>
      <c r="N355" s="157"/>
      <c r="O355" s="157"/>
      <c r="P355" s="157"/>
      <c r="Q355" s="157"/>
      <c r="R355" s="157"/>
      <c r="S355" s="157"/>
      <c r="T355" s="158"/>
      <c r="AT355" s="154" t="s">
        <v>195</v>
      </c>
      <c r="AU355" s="154" t="s">
        <v>82</v>
      </c>
      <c r="AV355" s="12" t="s">
        <v>80</v>
      </c>
      <c r="AW355" s="12" t="s">
        <v>28</v>
      </c>
      <c r="AX355" s="12" t="s">
        <v>72</v>
      </c>
      <c r="AY355" s="154" t="s">
        <v>182</v>
      </c>
    </row>
    <row r="356" spans="2:65" s="13" customFormat="1">
      <c r="B356" s="159"/>
      <c r="D356" s="153" t="s">
        <v>195</v>
      </c>
      <c r="E356" s="160" t="s">
        <v>1</v>
      </c>
      <c r="F356" s="161" t="s">
        <v>416</v>
      </c>
      <c r="H356" s="162">
        <v>6</v>
      </c>
      <c r="L356" s="159"/>
      <c r="M356" s="163"/>
      <c r="N356" s="164"/>
      <c r="O356" s="164"/>
      <c r="P356" s="164"/>
      <c r="Q356" s="164"/>
      <c r="R356" s="164"/>
      <c r="S356" s="164"/>
      <c r="T356" s="165"/>
      <c r="AT356" s="160" t="s">
        <v>195</v>
      </c>
      <c r="AU356" s="160" t="s">
        <v>82</v>
      </c>
      <c r="AV356" s="13" t="s">
        <v>82</v>
      </c>
      <c r="AW356" s="13" t="s">
        <v>28</v>
      </c>
      <c r="AX356" s="13" t="s">
        <v>72</v>
      </c>
      <c r="AY356" s="160" t="s">
        <v>182</v>
      </c>
    </row>
    <row r="357" spans="2:65" s="14" customFormat="1">
      <c r="B357" s="166"/>
      <c r="D357" s="153" t="s">
        <v>195</v>
      </c>
      <c r="E357" s="167" t="s">
        <v>1</v>
      </c>
      <c r="F357" s="168" t="s">
        <v>205</v>
      </c>
      <c r="H357" s="169">
        <v>348.08499999999998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7" t="s">
        <v>195</v>
      </c>
      <c r="AU357" s="167" t="s">
        <v>82</v>
      </c>
      <c r="AV357" s="14" t="s">
        <v>188</v>
      </c>
      <c r="AW357" s="14" t="s">
        <v>28</v>
      </c>
      <c r="AX357" s="14" t="s">
        <v>80</v>
      </c>
      <c r="AY357" s="167" t="s">
        <v>182</v>
      </c>
    </row>
    <row r="358" spans="2:65" s="1" customFormat="1" ht="36" customHeight="1">
      <c r="B358" s="139"/>
      <c r="C358" s="194" t="s">
        <v>417</v>
      </c>
      <c r="D358" s="194" t="s">
        <v>184</v>
      </c>
      <c r="E358" s="195" t="s">
        <v>2189</v>
      </c>
      <c r="F358" s="196" t="s">
        <v>2198</v>
      </c>
      <c r="G358" s="197" t="s">
        <v>242</v>
      </c>
      <c r="H358" s="198">
        <v>56.58</v>
      </c>
      <c r="I358" s="199"/>
      <c r="J358" s="199">
        <f>ROUND(I358*H358,2)</f>
        <v>0</v>
      </c>
      <c r="K358" s="142" t="s">
        <v>193</v>
      </c>
      <c r="L358" s="29"/>
      <c r="M358" s="146" t="s">
        <v>1</v>
      </c>
      <c r="N358" s="147" t="s">
        <v>37</v>
      </c>
      <c r="O358" s="148">
        <v>1.008</v>
      </c>
      <c r="P358" s="148">
        <f>O358*H358</f>
        <v>57.032640000000001</v>
      </c>
      <c r="Q358" s="148">
        <v>0.26068000000000002</v>
      </c>
      <c r="R358" s="148">
        <f>Q358*H358</f>
        <v>14.749274400000001</v>
      </c>
      <c r="S358" s="148">
        <v>0</v>
      </c>
      <c r="T358" s="149">
        <f>S358*H358</f>
        <v>0</v>
      </c>
      <c r="AR358" s="150" t="s">
        <v>188</v>
      </c>
      <c r="AT358" s="150" t="s">
        <v>184</v>
      </c>
      <c r="AU358" s="150" t="s">
        <v>82</v>
      </c>
      <c r="AY358" s="17" t="s">
        <v>182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7" t="s">
        <v>80</v>
      </c>
      <c r="BK358" s="151">
        <f>ROUND(I358*H358,2)</f>
        <v>0</v>
      </c>
      <c r="BL358" s="17" t="s">
        <v>188</v>
      </c>
      <c r="BM358" s="150" t="s">
        <v>418</v>
      </c>
    </row>
    <row r="359" spans="2:65" s="12" customFormat="1">
      <c r="B359" s="152"/>
      <c r="D359" s="153" t="s">
        <v>195</v>
      </c>
      <c r="E359" s="154" t="s">
        <v>1</v>
      </c>
      <c r="F359" s="155" t="s">
        <v>401</v>
      </c>
      <c r="H359" s="154" t="s">
        <v>1</v>
      </c>
      <c r="L359" s="152"/>
      <c r="M359" s="156"/>
      <c r="N359" s="157"/>
      <c r="O359" s="157"/>
      <c r="P359" s="157"/>
      <c r="Q359" s="157"/>
      <c r="R359" s="157"/>
      <c r="S359" s="157"/>
      <c r="T359" s="158"/>
      <c r="AT359" s="154" t="s">
        <v>195</v>
      </c>
      <c r="AU359" s="154" t="s">
        <v>82</v>
      </c>
      <c r="AV359" s="12" t="s">
        <v>80</v>
      </c>
      <c r="AW359" s="12" t="s">
        <v>28</v>
      </c>
      <c r="AX359" s="12" t="s">
        <v>72</v>
      </c>
      <c r="AY359" s="154" t="s">
        <v>182</v>
      </c>
    </row>
    <row r="360" spans="2:65" s="13" customFormat="1">
      <c r="B360" s="159"/>
      <c r="D360" s="153" t="s">
        <v>195</v>
      </c>
      <c r="E360" s="160" t="s">
        <v>1</v>
      </c>
      <c r="F360" s="161" t="s">
        <v>419</v>
      </c>
      <c r="H360" s="162">
        <v>35.840000000000003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28</v>
      </c>
      <c r="AX360" s="13" t="s">
        <v>72</v>
      </c>
      <c r="AY360" s="160" t="s">
        <v>182</v>
      </c>
    </row>
    <row r="361" spans="2:65" s="13" customFormat="1">
      <c r="B361" s="159"/>
      <c r="D361" s="153" t="s">
        <v>195</v>
      </c>
      <c r="E361" s="160" t="s">
        <v>1</v>
      </c>
      <c r="F361" s="161" t="s">
        <v>420</v>
      </c>
      <c r="H361" s="162">
        <v>-2.1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195</v>
      </c>
      <c r="AU361" s="160" t="s">
        <v>82</v>
      </c>
      <c r="AV361" s="13" t="s">
        <v>82</v>
      </c>
      <c r="AW361" s="13" t="s">
        <v>28</v>
      </c>
      <c r="AX361" s="13" t="s">
        <v>72</v>
      </c>
      <c r="AY361" s="160" t="s">
        <v>182</v>
      </c>
    </row>
    <row r="362" spans="2:65" s="13" customFormat="1">
      <c r="B362" s="159"/>
      <c r="D362" s="153" t="s">
        <v>195</v>
      </c>
      <c r="E362" s="160" t="s">
        <v>1</v>
      </c>
      <c r="F362" s="161" t="s">
        <v>421</v>
      </c>
      <c r="H362" s="162">
        <v>-10.5</v>
      </c>
      <c r="L362" s="159"/>
      <c r="M362" s="163"/>
      <c r="N362" s="164"/>
      <c r="O362" s="164"/>
      <c r="P362" s="164"/>
      <c r="Q362" s="164"/>
      <c r="R362" s="164"/>
      <c r="S362" s="164"/>
      <c r="T362" s="165"/>
      <c r="AT362" s="160" t="s">
        <v>195</v>
      </c>
      <c r="AU362" s="160" t="s">
        <v>82</v>
      </c>
      <c r="AV362" s="13" t="s">
        <v>82</v>
      </c>
      <c r="AW362" s="13" t="s">
        <v>28</v>
      </c>
      <c r="AX362" s="13" t="s">
        <v>72</v>
      </c>
      <c r="AY362" s="160" t="s">
        <v>182</v>
      </c>
    </row>
    <row r="363" spans="2:65" s="12" customFormat="1">
      <c r="B363" s="152"/>
      <c r="D363" s="153" t="s">
        <v>195</v>
      </c>
      <c r="E363" s="154" t="s">
        <v>1</v>
      </c>
      <c r="F363" s="155" t="s">
        <v>410</v>
      </c>
      <c r="H363" s="154" t="s">
        <v>1</v>
      </c>
      <c r="L363" s="152"/>
      <c r="M363" s="156"/>
      <c r="N363" s="157"/>
      <c r="O363" s="157"/>
      <c r="P363" s="157"/>
      <c r="Q363" s="157"/>
      <c r="R363" s="157"/>
      <c r="S363" s="157"/>
      <c r="T363" s="158"/>
      <c r="AT363" s="154" t="s">
        <v>195</v>
      </c>
      <c r="AU363" s="154" t="s">
        <v>82</v>
      </c>
      <c r="AV363" s="12" t="s">
        <v>80</v>
      </c>
      <c r="AW363" s="12" t="s">
        <v>28</v>
      </c>
      <c r="AX363" s="12" t="s">
        <v>72</v>
      </c>
      <c r="AY363" s="154" t="s">
        <v>182</v>
      </c>
    </row>
    <row r="364" spans="2:65" s="13" customFormat="1">
      <c r="B364" s="159"/>
      <c r="D364" s="153" t="s">
        <v>195</v>
      </c>
      <c r="E364" s="160" t="s">
        <v>1</v>
      </c>
      <c r="F364" s="161" t="s">
        <v>419</v>
      </c>
      <c r="H364" s="162">
        <v>35.840000000000003</v>
      </c>
      <c r="L364" s="159"/>
      <c r="M364" s="163"/>
      <c r="N364" s="164"/>
      <c r="O364" s="164"/>
      <c r="P364" s="164"/>
      <c r="Q364" s="164"/>
      <c r="R364" s="164"/>
      <c r="S364" s="164"/>
      <c r="T364" s="165"/>
      <c r="AT364" s="160" t="s">
        <v>195</v>
      </c>
      <c r="AU364" s="160" t="s">
        <v>82</v>
      </c>
      <c r="AV364" s="13" t="s">
        <v>82</v>
      </c>
      <c r="AW364" s="13" t="s">
        <v>28</v>
      </c>
      <c r="AX364" s="13" t="s">
        <v>72</v>
      </c>
      <c r="AY364" s="160" t="s">
        <v>182</v>
      </c>
    </row>
    <row r="365" spans="2:65" s="13" customFormat="1">
      <c r="B365" s="159"/>
      <c r="D365" s="153" t="s">
        <v>195</v>
      </c>
      <c r="E365" s="160" t="s">
        <v>1</v>
      </c>
      <c r="F365" s="161" t="s">
        <v>422</v>
      </c>
      <c r="H365" s="162">
        <v>-2.5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56.58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16.5" customHeight="1">
      <c r="B367" s="139"/>
      <c r="C367" s="140" t="s">
        <v>423</v>
      </c>
      <c r="D367" s="140" t="s">
        <v>184</v>
      </c>
      <c r="E367" s="141" t="s">
        <v>424</v>
      </c>
      <c r="F367" s="142" t="s">
        <v>425</v>
      </c>
      <c r="G367" s="143" t="s">
        <v>192</v>
      </c>
      <c r="H367" s="144">
        <v>20.698</v>
      </c>
      <c r="I367" s="145"/>
      <c r="J367" s="145">
        <f>ROUND(I367*H367,2)</f>
        <v>0</v>
      </c>
      <c r="K367" s="142" t="s">
        <v>193</v>
      </c>
      <c r="L367" s="29"/>
      <c r="M367" s="146" t="s">
        <v>1</v>
      </c>
      <c r="N367" s="147" t="s">
        <v>37</v>
      </c>
      <c r="O367" s="148">
        <v>1.2</v>
      </c>
      <c r="P367" s="148">
        <f>O367*H367</f>
        <v>24.837599999999998</v>
      </c>
      <c r="Q367" s="148">
        <v>2.45329</v>
      </c>
      <c r="R367" s="148">
        <f>Q367*H367</f>
        <v>50.77819642</v>
      </c>
      <c r="S367" s="148">
        <v>0</v>
      </c>
      <c r="T367" s="149">
        <f>S367*H367</f>
        <v>0</v>
      </c>
      <c r="AR367" s="150" t="s">
        <v>188</v>
      </c>
      <c r="AT367" s="150" t="s">
        <v>184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188</v>
      </c>
      <c r="BM367" s="150" t="s">
        <v>426</v>
      </c>
    </row>
    <row r="368" spans="2:65" s="12" customFormat="1">
      <c r="B368" s="152"/>
      <c r="D368" s="153" t="s">
        <v>195</v>
      </c>
      <c r="E368" s="154" t="s">
        <v>1</v>
      </c>
      <c r="F368" s="155" t="s">
        <v>427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195</v>
      </c>
      <c r="AU368" s="154" t="s">
        <v>82</v>
      </c>
      <c r="AV368" s="12" t="s">
        <v>80</v>
      </c>
      <c r="AW368" s="12" t="s">
        <v>28</v>
      </c>
      <c r="AX368" s="12" t="s">
        <v>72</v>
      </c>
      <c r="AY368" s="154" t="s">
        <v>182</v>
      </c>
    </row>
    <row r="369" spans="2:65" s="13" customFormat="1">
      <c r="B369" s="159"/>
      <c r="D369" s="153" t="s">
        <v>195</v>
      </c>
      <c r="E369" s="160" t="s">
        <v>1</v>
      </c>
      <c r="F369" s="161" t="s">
        <v>428</v>
      </c>
      <c r="H369" s="162">
        <v>3.1739999999999999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195</v>
      </c>
      <c r="AU369" s="160" t="s">
        <v>82</v>
      </c>
      <c r="AV369" s="13" t="s">
        <v>82</v>
      </c>
      <c r="AW369" s="13" t="s">
        <v>28</v>
      </c>
      <c r="AX369" s="13" t="s">
        <v>72</v>
      </c>
      <c r="AY369" s="160" t="s">
        <v>182</v>
      </c>
    </row>
    <row r="370" spans="2:65" s="13" customFormat="1">
      <c r="B370" s="159"/>
      <c r="D370" s="153" t="s">
        <v>195</v>
      </c>
      <c r="E370" s="160" t="s">
        <v>1</v>
      </c>
      <c r="F370" s="161" t="s">
        <v>429</v>
      </c>
      <c r="H370" s="162">
        <v>7.7279999999999998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195</v>
      </c>
      <c r="AU370" s="160" t="s">
        <v>82</v>
      </c>
      <c r="AV370" s="13" t="s">
        <v>82</v>
      </c>
      <c r="AW370" s="13" t="s">
        <v>28</v>
      </c>
      <c r="AX370" s="13" t="s">
        <v>72</v>
      </c>
      <c r="AY370" s="160" t="s">
        <v>182</v>
      </c>
    </row>
    <row r="371" spans="2:65" s="13" customFormat="1">
      <c r="B371" s="159"/>
      <c r="D371" s="153" t="s">
        <v>195</v>
      </c>
      <c r="E371" s="160" t="s">
        <v>1</v>
      </c>
      <c r="F371" s="161" t="s">
        <v>430</v>
      </c>
      <c r="H371" s="162">
        <v>2.8519999999999999</v>
      </c>
      <c r="L371" s="159"/>
      <c r="M371" s="163"/>
      <c r="N371" s="164"/>
      <c r="O371" s="164"/>
      <c r="P371" s="164"/>
      <c r="Q371" s="164"/>
      <c r="R371" s="164"/>
      <c r="S371" s="164"/>
      <c r="T371" s="165"/>
      <c r="AT371" s="160" t="s">
        <v>195</v>
      </c>
      <c r="AU371" s="160" t="s">
        <v>82</v>
      </c>
      <c r="AV371" s="13" t="s">
        <v>82</v>
      </c>
      <c r="AW371" s="13" t="s">
        <v>28</v>
      </c>
      <c r="AX371" s="13" t="s">
        <v>72</v>
      </c>
      <c r="AY371" s="160" t="s">
        <v>182</v>
      </c>
    </row>
    <row r="372" spans="2:65" s="13" customFormat="1">
      <c r="B372" s="159"/>
      <c r="D372" s="153" t="s">
        <v>195</v>
      </c>
      <c r="E372" s="160" t="s">
        <v>1</v>
      </c>
      <c r="F372" s="161" t="s">
        <v>431</v>
      </c>
      <c r="H372" s="162">
        <v>6.944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72</v>
      </c>
      <c r="AY372" s="160" t="s">
        <v>182</v>
      </c>
    </row>
    <row r="373" spans="2:65" s="14" customFormat="1">
      <c r="B373" s="166"/>
      <c r="D373" s="153" t="s">
        <v>195</v>
      </c>
      <c r="E373" s="167" t="s">
        <v>1</v>
      </c>
      <c r="F373" s="168" t="s">
        <v>205</v>
      </c>
      <c r="H373" s="169">
        <v>20.698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7" t="s">
        <v>195</v>
      </c>
      <c r="AU373" s="167" t="s">
        <v>82</v>
      </c>
      <c r="AV373" s="14" t="s">
        <v>188</v>
      </c>
      <c r="AW373" s="14" t="s">
        <v>28</v>
      </c>
      <c r="AX373" s="14" t="s">
        <v>80</v>
      </c>
      <c r="AY373" s="167" t="s">
        <v>182</v>
      </c>
    </row>
    <row r="374" spans="2:65" s="1" customFormat="1" ht="24" customHeight="1">
      <c r="B374" s="139"/>
      <c r="C374" s="140" t="s">
        <v>432</v>
      </c>
      <c r="D374" s="140" t="s">
        <v>184</v>
      </c>
      <c r="E374" s="141" t="s">
        <v>433</v>
      </c>
      <c r="F374" s="142" t="s">
        <v>434</v>
      </c>
      <c r="G374" s="143" t="s">
        <v>242</v>
      </c>
      <c r="H374" s="144">
        <v>206.98</v>
      </c>
      <c r="I374" s="145"/>
      <c r="J374" s="145">
        <f>ROUND(I374*H374,2)</f>
        <v>0</v>
      </c>
      <c r="K374" s="142" t="s">
        <v>193</v>
      </c>
      <c r="L374" s="29"/>
      <c r="M374" s="146" t="s">
        <v>1</v>
      </c>
      <c r="N374" s="147" t="s">
        <v>37</v>
      </c>
      <c r="O374" s="148">
        <v>0.499</v>
      </c>
      <c r="P374" s="148">
        <f>O374*H374</f>
        <v>103.28301999999999</v>
      </c>
      <c r="Q374" s="148">
        <v>2.7499999999999998E-3</v>
      </c>
      <c r="R374" s="148">
        <f>Q374*H374</f>
        <v>0.5691949999999999</v>
      </c>
      <c r="S374" s="148">
        <v>0</v>
      </c>
      <c r="T374" s="149">
        <f>S374*H374</f>
        <v>0</v>
      </c>
      <c r="AR374" s="150" t="s">
        <v>188</v>
      </c>
      <c r="AT374" s="150" t="s">
        <v>184</v>
      </c>
      <c r="AU374" s="150" t="s">
        <v>82</v>
      </c>
      <c r="AY374" s="17" t="s">
        <v>182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7" t="s">
        <v>80</v>
      </c>
      <c r="BK374" s="151">
        <f>ROUND(I374*H374,2)</f>
        <v>0</v>
      </c>
      <c r="BL374" s="17" t="s">
        <v>188</v>
      </c>
      <c r="BM374" s="150" t="s">
        <v>435</v>
      </c>
    </row>
    <row r="375" spans="2:65" s="12" customFormat="1">
      <c r="B375" s="152"/>
      <c r="D375" s="153" t="s">
        <v>195</v>
      </c>
      <c r="E375" s="154" t="s">
        <v>1</v>
      </c>
      <c r="F375" s="155" t="s">
        <v>427</v>
      </c>
      <c r="H375" s="154" t="s">
        <v>1</v>
      </c>
      <c r="L375" s="152"/>
      <c r="M375" s="156"/>
      <c r="N375" s="157"/>
      <c r="O375" s="157"/>
      <c r="P375" s="157"/>
      <c r="Q375" s="157"/>
      <c r="R375" s="157"/>
      <c r="S375" s="157"/>
      <c r="T375" s="158"/>
      <c r="AT375" s="154" t="s">
        <v>195</v>
      </c>
      <c r="AU375" s="154" t="s">
        <v>82</v>
      </c>
      <c r="AV375" s="12" t="s">
        <v>80</v>
      </c>
      <c r="AW375" s="12" t="s">
        <v>28</v>
      </c>
      <c r="AX375" s="12" t="s">
        <v>72</v>
      </c>
      <c r="AY375" s="154" t="s">
        <v>182</v>
      </c>
    </row>
    <row r="376" spans="2:65" s="13" customFormat="1">
      <c r="B376" s="159"/>
      <c r="D376" s="153" t="s">
        <v>195</v>
      </c>
      <c r="E376" s="160" t="s">
        <v>1</v>
      </c>
      <c r="F376" s="161" t="s">
        <v>436</v>
      </c>
      <c r="H376" s="162">
        <v>31.74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72</v>
      </c>
      <c r="AY376" s="160" t="s">
        <v>182</v>
      </c>
    </row>
    <row r="377" spans="2:65" s="13" customFormat="1">
      <c r="B377" s="159"/>
      <c r="D377" s="153" t="s">
        <v>195</v>
      </c>
      <c r="E377" s="160" t="s">
        <v>1</v>
      </c>
      <c r="F377" s="161" t="s">
        <v>437</v>
      </c>
      <c r="H377" s="162">
        <v>77.28</v>
      </c>
      <c r="L377" s="159"/>
      <c r="M377" s="163"/>
      <c r="N377" s="164"/>
      <c r="O377" s="164"/>
      <c r="P377" s="164"/>
      <c r="Q377" s="164"/>
      <c r="R377" s="164"/>
      <c r="S377" s="164"/>
      <c r="T377" s="165"/>
      <c r="AT377" s="160" t="s">
        <v>195</v>
      </c>
      <c r="AU377" s="160" t="s">
        <v>82</v>
      </c>
      <c r="AV377" s="13" t="s">
        <v>82</v>
      </c>
      <c r="AW377" s="13" t="s">
        <v>28</v>
      </c>
      <c r="AX377" s="13" t="s">
        <v>72</v>
      </c>
      <c r="AY377" s="160" t="s">
        <v>182</v>
      </c>
    </row>
    <row r="378" spans="2:65" s="13" customFormat="1">
      <c r="B378" s="159"/>
      <c r="D378" s="153" t="s">
        <v>195</v>
      </c>
      <c r="E378" s="160" t="s">
        <v>1</v>
      </c>
      <c r="F378" s="161" t="s">
        <v>438</v>
      </c>
      <c r="H378" s="162">
        <v>28.52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28</v>
      </c>
      <c r="AX378" s="13" t="s">
        <v>72</v>
      </c>
      <c r="AY378" s="160" t="s">
        <v>182</v>
      </c>
    </row>
    <row r="379" spans="2:65" s="13" customFormat="1">
      <c r="B379" s="159"/>
      <c r="D379" s="153" t="s">
        <v>195</v>
      </c>
      <c r="E379" s="160" t="s">
        <v>1</v>
      </c>
      <c r="F379" s="161" t="s">
        <v>439</v>
      </c>
      <c r="H379" s="162">
        <v>69.44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195</v>
      </c>
      <c r="AU379" s="160" t="s">
        <v>82</v>
      </c>
      <c r="AV379" s="13" t="s">
        <v>82</v>
      </c>
      <c r="AW379" s="13" t="s">
        <v>28</v>
      </c>
      <c r="AX379" s="13" t="s">
        <v>72</v>
      </c>
      <c r="AY379" s="160" t="s">
        <v>182</v>
      </c>
    </row>
    <row r="380" spans="2:65" s="14" customFormat="1">
      <c r="B380" s="166"/>
      <c r="D380" s="153" t="s">
        <v>195</v>
      </c>
      <c r="E380" s="167" t="s">
        <v>1</v>
      </c>
      <c r="F380" s="168" t="s">
        <v>205</v>
      </c>
      <c r="H380" s="169">
        <v>206.98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195</v>
      </c>
      <c r="AU380" s="167" t="s">
        <v>82</v>
      </c>
      <c r="AV380" s="14" t="s">
        <v>188</v>
      </c>
      <c r="AW380" s="14" t="s">
        <v>28</v>
      </c>
      <c r="AX380" s="14" t="s">
        <v>80</v>
      </c>
      <c r="AY380" s="167" t="s">
        <v>182</v>
      </c>
    </row>
    <row r="381" spans="2:65" s="1" customFormat="1" ht="24" customHeight="1">
      <c r="B381" s="139"/>
      <c r="C381" s="140" t="s">
        <v>440</v>
      </c>
      <c r="D381" s="140" t="s">
        <v>184</v>
      </c>
      <c r="E381" s="141" t="s">
        <v>441</v>
      </c>
      <c r="F381" s="142" t="s">
        <v>442</v>
      </c>
      <c r="G381" s="143" t="s">
        <v>242</v>
      </c>
      <c r="H381" s="144">
        <v>206.98</v>
      </c>
      <c r="I381" s="145"/>
      <c r="J381" s="145">
        <f>ROUND(I381*H381,2)</f>
        <v>0</v>
      </c>
      <c r="K381" s="142" t="s">
        <v>193</v>
      </c>
      <c r="L381" s="29"/>
      <c r="M381" s="146" t="s">
        <v>1</v>
      </c>
      <c r="N381" s="147" t="s">
        <v>37</v>
      </c>
      <c r="O381" s="148">
        <v>0.17</v>
      </c>
      <c r="P381" s="148">
        <f>O381*H381</f>
        <v>35.186599999999999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188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188</v>
      </c>
      <c r="BM381" s="150" t="s">
        <v>443</v>
      </c>
    </row>
    <row r="382" spans="2:65" s="1" customFormat="1" ht="16.5" customHeight="1">
      <c r="B382" s="139"/>
      <c r="C382" s="140" t="s">
        <v>444</v>
      </c>
      <c r="D382" s="140" t="s">
        <v>184</v>
      </c>
      <c r="E382" s="141" t="s">
        <v>445</v>
      </c>
      <c r="F382" s="142" t="s">
        <v>446</v>
      </c>
      <c r="G382" s="143" t="s">
        <v>235</v>
      </c>
      <c r="H382" s="144">
        <v>2.8740000000000001</v>
      </c>
      <c r="I382" s="145"/>
      <c r="J382" s="145">
        <f>ROUND(I382*H382,2)</f>
        <v>0</v>
      </c>
      <c r="K382" s="142" t="s">
        <v>193</v>
      </c>
      <c r="L382" s="29"/>
      <c r="M382" s="146" t="s">
        <v>1</v>
      </c>
      <c r="N382" s="147" t="s">
        <v>37</v>
      </c>
      <c r="O382" s="148">
        <v>36.738</v>
      </c>
      <c r="P382" s="148">
        <f>O382*H382</f>
        <v>105.58501200000001</v>
      </c>
      <c r="Q382" s="148">
        <v>1.04881</v>
      </c>
      <c r="R382" s="148">
        <f>Q382*H382</f>
        <v>3.0142799400000002</v>
      </c>
      <c r="S382" s="148">
        <v>0</v>
      </c>
      <c r="T382" s="149">
        <f>S382*H382</f>
        <v>0</v>
      </c>
      <c r="AR382" s="150" t="s">
        <v>188</v>
      </c>
      <c r="AT382" s="150" t="s">
        <v>184</v>
      </c>
      <c r="AU382" s="150" t="s">
        <v>82</v>
      </c>
      <c r="AY382" s="17" t="s">
        <v>182</v>
      </c>
      <c r="BE382" s="151">
        <f>IF(N382="základní",J382,0)</f>
        <v>0</v>
      </c>
      <c r="BF382" s="151">
        <f>IF(N382="snížená",J382,0)</f>
        <v>0</v>
      </c>
      <c r="BG382" s="151">
        <f>IF(N382="zákl. přenesená",J382,0)</f>
        <v>0</v>
      </c>
      <c r="BH382" s="151">
        <f>IF(N382="sníž. přenesená",J382,0)</f>
        <v>0</v>
      </c>
      <c r="BI382" s="151">
        <f>IF(N382="nulová",J382,0)</f>
        <v>0</v>
      </c>
      <c r="BJ382" s="17" t="s">
        <v>80</v>
      </c>
      <c r="BK382" s="151">
        <f>ROUND(I382*H382,2)</f>
        <v>0</v>
      </c>
      <c r="BL382" s="17" t="s">
        <v>188</v>
      </c>
      <c r="BM382" s="150" t="s">
        <v>447</v>
      </c>
    </row>
    <row r="383" spans="2:65" s="12" customFormat="1">
      <c r="B383" s="152"/>
      <c r="D383" s="153" t="s">
        <v>195</v>
      </c>
      <c r="E383" s="154" t="s">
        <v>1</v>
      </c>
      <c r="F383" s="155" t="s">
        <v>448</v>
      </c>
      <c r="H383" s="154" t="s">
        <v>1</v>
      </c>
      <c r="L383" s="152"/>
      <c r="M383" s="156"/>
      <c r="N383" s="157"/>
      <c r="O383" s="157"/>
      <c r="P383" s="157"/>
      <c r="Q383" s="157"/>
      <c r="R383" s="157"/>
      <c r="S383" s="157"/>
      <c r="T383" s="158"/>
      <c r="AT383" s="154" t="s">
        <v>195</v>
      </c>
      <c r="AU383" s="154" t="s">
        <v>82</v>
      </c>
      <c r="AV383" s="12" t="s">
        <v>80</v>
      </c>
      <c r="AW383" s="12" t="s">
        <v>28</v>
      </c>
      <c r="AX383" s="12" t="s">
        <v>72</v>
      </c>
      <c r="AY383" s="154" t="s">
        <v>182</v>
      </c>
    </row>
    <row r="384" spans="2:65" s="13" customFormat="1">
      <c r="B384" s="159"/>
      <c r="D384" s="153" t="s">
        <v>195</v>
      </c>
      <c r="E384" s="160" t="s">
        <v>1</v>
      </c>
      <c r="F384" s="161" t="s">
        <v>449</v>
      </c>
      <c r="H384" s="162">
        <v>0.96399999999999997</v>
      </c>
      <c r="L384" s="159"/>
      <c r="M384" s="163"/>
      <c r="N384" s="164"/>
      <c r="O384" s="164"/>
      <c r="P384" s="164"/>
      <c r="Q384" s="164"/>
      <c r="R384" s="164"/>
      <c r="S384" s="164"/>
      <c r="T384" s="165"/>
      <c r="AT384" s="160" t="s">
        <v>195</v>
      </c>
      <c r="AU384" s="160" t="s">
        <v>82</v>
      </c>
      <c r="AV384" s="13" t="s">
        <v>82</v>
      </c>
      <c r="AW384" s="13" t="s">
        <v>28</v>
      </c>
      <c r="AX384" s="13" t="s">
        <v>72</v>
      </c>
      <c r="AY384" s="160" t="s">
        <v>182</v>
      </c>
    </row>
    <row r="385" spans="2:65" s="13" customFormat="1">
      <c r="B385" s="159"/>
      <c r="D385" s="153" t="s">
        <v>195</v>
      </c>
      <c r="E385" s="160" t="s">
        <v>1</v>
      </c>
      <c r="F385" s="161" t="s">
        <v>450</v>
      </c>
      <c r="H385" s="162">
        <v>1.91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195</v>
      </c>
      <c r="AU385" s="160" t="s">
        <v>82</v>
      </c>
      <c r="AV385" s="13" t="s">
        <v>82</v>
      </c>
      <c r="AW385" s="13" t="s">
        <v>28</v>
      </c>
      <c r="AX385" s="13" t="s">
        <v>72</v>
      </c>
      <c r="AY385" s="160" t="s">
        <v>182</v>
      </c>
    </row>
    <row r="386" spans="2:65" s="14" customFormat="1">
      <c r="B386" s="166"/>
      <c r="D386" s="153" t="s">
        <v>195</v>
      </c>
      <c r="E386" s="167" t="s">
        <v>1</v>
      </c>
      <c r="F386" s="168" t="s">
        <v>205</v>
      </c>
      <c r="H386" s="169">
        <v>2.8740000000000001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195</v>
      </c>
      <c r="AU386" s="167" t="s">
        <v>82</v>
      </c>
      <c r="AV386" s="14" t="s">
        <v>188</v>
      </c>
      <c r="AW386" s="14" t="s">
        <v>28</v>
      </c>
      <c r="AX386" s="14" t="s">
        <v>80</v>
      </c>
      <c r="AY386" s="167" t="s">
        <v>182</v>
      </c>
    </row>
    <row r="387" spans="2:65" s="1" customFormat="1" ht="24" customHeight="1">
      <c r="B387" s="139"/>
      <c r="C387" s="140" t="s">
        <v>451</v>
      </c>
      <c r="D387" s="140" t="s">
        <v>184</v>
      </c>
      <c r="E387" s="141" t="s">
        <v>452</v>
      </c>
      <c r="F387" s="142" t="s">
        <v>453</v>
      </c>
      <c r="G387" s="143" t="s">
        <v>242</v>
      </c>
      <c r="H387" s="144">
        <v>9.48</v>
      </c>
      <c r="I387" s="145"/>
      <c r="J387" s="145">
        <f>ROUND(I387*H387,2)</f>
        <v>0</v>
      </c>
      <c r="K387" s="142" t="s">
        <v>193</v>
      </c>
      <c r="L387" s="29"/>
      <c r="M387" s="146" t="s">
        <v>1</v>
      </c>
      <c r="N387" s="147" t="s">
        <v>37</v>
      </c>
      <c r="O387" s="148">
        <v>0.67</v>
      </c>
      <c r="P387" s="148">
        <f>O387*H387</f>
        <v>6.3516000000000004</v>
      </c>
      <c r="Q387" s="148">
        <v>0.45195000000000002</v>
      </c>
      <c r="R387" s="148">
        <f>Q387*H387</f>
        <v>4.2844860000000002</v>
      </c>
      <c r="S387" s="148">
        <v>0</v>
      </c>
      <c r="T387" s="149">
        <f>S387*H387</f>
        <v>0</v>
      </c>
      <c r="AR387" s="150" t="s">
        <v>188</v>
      </c>
      <c r="AT387" s="150" t="s">
        <v>184</v>
      </c>
      <c r="AU387" s="150" t="s">
        <v>82</v>
      </c>
      <c r="AY387" s="17" t="s">
        <v>182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80</v>
      </c>
      <c r="BK387" s="151">
        <f>ROUND(I387*H387,2)</f>
        <v>0</v>
      </c>
      <c r="BL387" s="17" t="s">
        <v>188</v>
      </c>
      <c r="BM387" s="150" t="s">
        <v>454</v>
      </c>
    </row>
    <row r="388" spans="2:65" s="12" customFormat="1">
      <c r="B388" s="152"/>
      <c r="D388" s="153" t="s">
        <v>195</v>
      </c>
      <c r="E388" s="154" t="s">
        <v>1</v>
      </c>
      <c r="F388" s="155" t="s">
        <v>455</v>
      </c>
      <c r="H388" s="154" t="s">
        <v>1</v>
      </c>
      <c r="L388" s="152"/>
      <c r="M388" s="156"/>
      <c r="N388" s="157"/>
      <c r="O388" s="157"/>
      <c r="P388" s="157"/>
      <c r="Q388" s="157"/>
      <c r="R388" s="157"/>
      <c r="S388" s="157"/>
      <c r="T388" s="158"/>
      <c r="AT388" s="154" t="s">
        <v>195</v>
      </c>
      <c r="AU388" s="154" t="s">
        <v>82</v>
      </c>
      <c r="AV388" s="12" t="s">
        <v>80</v>
      </c>
      <c r="AW388" s="12" t="s">
        <v>28</v>
      </c>
      <c r="AX388" s="12" t="s">
        <v>72</v>
      </c>
      <c r="AY388" s="154" t="s">
        <v>182</v>
      </c>
    </row>
    <row r="389" spans="2:65" s="13" customFormat="1">
      <c r="B389" s="159"/>
      <c r="D389" s="153" t="s">
        <v>195</v>
      </c>
      <c r="E389" s="160" t="s">
        <v>1</v>
      </c>
      <c r="F389" s="161" t="s">
        <v>456</v>
      </c>
      <c r="H389" s="162">
        <v>2.76</v>
      </c>
      <c r="L389" s="159"/>
      <c r="M389" s="163"/>
      <c r="N389" s="164"/>
      <c r="O389" s="164"/>
      <c r="P389" s="164"/>
      <c r="Q389" s="164"/>
      <c r="R389" s="164"/>
      <c r="S389" s="164"/>
      <c r="T389" s="165"/>
      <c r="AT389" s="160" t="s">
        <v>195</v>
      </c>
      <c r="AU389" s="160" t="s">
        <v>82</v>
      </c>
      <c r="AV389" s="13" t="s">
        <v>82</v>
      </c>
      <c r="AW389" s="13" t="s">
        <v>28</v>
      </c>
      <c r="AX389" s="13" t="s">
        <v>72</v>
      </c>
      <c r="AY389" s="160" t="s">
        <v>182</v>
      </c>
    </row>
    <row r="390" spans="2:65" s="13" customFormat="1">
      <c r="B390" s="159"/>
      <c r="D390" s="153" t="s">
        <v>195</v>
      </c>
      <c r="E390" s="160" t="s">
        <v>1</v>
      </c>
      <c r="F390" s="161" t="s">
        <v>457</v>
      </c>
      <c r="H390" s="162">
        <v>6.72</v>
      </c>
      <c r="L390" s="159"/>
      <c r="M390" s="163"/>
      <c r="N390" s="164"/>
      <c r="O390" s="164"/>
      <c r="P390" s="164"/>
      <c r="Q390" s="164"/>
      <c r="R390" s="164"/>
      <c r="S390" s="164"/>
      <c r="T390" s="165"/>
      <c r="AT390" s="160" t="s">
        <v>195</v>
      </c>
      <c r="AU390" s="160" t="s">
        <v>82</v>
      </c>
      <c r="AV390" s="13" t="s">
        <v>82</v>
      </c>
      <c r="AW390" s="13" t="s">
        <v>28</v>
      </c>
      <c r="AX390" s="13" t="s">
        <v>72</v>
      </c>
      <c r="AY390" s="160" t="s">
        <v>182</v>
      </c>
    </row>
    <row r="391" spans="2:65" s="14" customFormat="1">
      <c r="B391" s="166"/>
      <c r="D391" s="153" t="s">
        <v>195</v>
      </c>
      <c r="E391" s="167" t="s">
        <v>1</v>
      </c>
      <c r="F391" s="168" t="s">
        <v>205</v>
      </c>
      <c r="H391" s="169">
        <v>9.48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7" t="s">
        <v>195</v>
      </c>
      <c r="AU391" s="167" t="s">
        <v>82</v>
      </c>
      <c r="AV391" s="14" t="s">
        <v>188</v>
      </c>
      <c r="AW391" s="14" t="s">
        <v>28</v>
      </c>
      <c r="AX391" s="14" t="s">
        <v>80</v>
      </c>
      <c r="AY391" s="167" t="s">
        <v>182</v>
      </c>
    </row>
    <row r="392" spans="2:65" s="1" customFormat="1" ht="16.5" customHeight="1">
      <c r="B392" s="139"/>
      <c r="C392" s="140" t="s">
        <v>458</v>
      </c>
      <c r="D392" s="140" t="s">
        <v>184</v>
      </c>
      <c r="E392" s="141" t="s">
        <v>459</v>
      </c>
      <c r="F392" s="142" t="s">
        <v>460</v>
      </c>
      <c r="G392" s="143" t="s">
        <v>461</v>
      </c>
      <c r="H392" s="144">
        <v>2</v>
      </c>
      <c r="I392" s="145"/>
      <c r="J392" s="145">
        <f>ROUND(I392*H392,2)</f>
        <v>0</v>
      </c>
      <c r="K392" s="142" t="s">
        <v>193</v>
      </c>
      <c r="L392" s="29"/>
      <c r="M392" s="146" t="s">
        <v>1</v>
      </c>
      <c r="N392" s="147" t="s">
        <v>37</v>
      </c>
      <c r="O392" s="148">
        <v>0.23799999999999999</v>
      </c>
      <c r="P392" s="148">
        <f>O392*H392</f>
        <v>0.47599999999999998</v>
      </c>
      <c r="Q392" s="148">
        <v>1.7940000000000001E-2</v>
      </c>
      <c r="R392" s="148">
        <f>Q392*H392</f>
        <v>3.5880000000000002E-2</v>
      </c>
      <c r="S392" s="148">
        <v>0</v>
      </c>
      <c r="T392" s="149">
        <f>S392*H392</f>
        <v>0</v>
      </c>
      <c r="AR392" s="150" t="s">
        <v>188</v>
      </c>
      <c r="AT392" s="150" t="s">
        <v>184</v>
      </c>
      <c r="AU392" s="150" t="s">
        <v>82</v>
      </c>
      <c r="AY392" s="17" t="s">
        <v>182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80</v>
      </c>
      <c r="BK392" s="151">
        <f>ROUND(I392*H392,2)</f>
        <v>0</v>
      </c>
      <c r="BL392" s="17" t="s">
        <v>188</v>
      </c>
      <c r="BM392" s="150" t="s">
        <v>462</v>
      </c>
    </row>
    <row r="393" spans="2:65" s="12" customFormat="1">
      <c r="B393" s="152"/>
      <c r="D393" s="153" t="s">
        <v>195</v>
      </c>
      <c r="E393" s="154" t="s">
        <v>1</v>
      </c>
      <c r="F393" s="155" t="s">
        <v>410</v>
      </c>
      <c r="H393" s="154" t="s">
        <v>1</v>
      </c>
      <c r="L393" s="152"/>
      <c r="M393" s="156"/>
      <c r="N393" s="157"/>
      <c r="O393" s="157"/>
      <c r="P393" s="157"/>
      <c r="Q393" s="157"/>
      <c r="R393" s="157"/>
      <c r="S393" s="157"/>
      <c r="T393" s="158"/>
      <c r="AT393" s="154" t="s">
        <v>195</v>
      </c>
      <c r="AU393" s="154" t="s">
        <v>82</v>
      </c>
      <c r="AV393" s="12" t="s">
        <v>80</v>
      </c>
      <c r="AW393" s="12" t="s">
        <v>28</v>
      </c>
      <c r="AX393" s="12" t="s">
        <v>72</v>
      </c>
      <c r="AY393" s="154" t="s">
        <v>182</v>
      </c>
    </row>
    <row r="394" spans="2:65" s="13" customFormat="1">
      <c r="B394" s="159"/>
      <c r="D394" s="153" t="s">
        <v>195</v>
      </c>
      <c r="E394" s="160" t="s">
        <v>1</v>
      </c>
      <c r="F394" s="161" t="s">
        <v>82</v>
      </c>
      <c r="H394" s="162">
        <v>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195</v>
      </c>
      <c r="AU394" s="160" t="s">
        <v>82</v>
      </c>
      <c r="AV394" s="13" t="s">
        <v>82</v>
      </c>
      <c r="AW394" s="13" t="s">
        <v>28</v>
      </c>
      <c r="AX394" s="13" t="s">
        <v>72</v>
      </c>
      <c r="AY394" s="160" t="s">
        <v>182</v>
      </c>
    </row>
    <row r="395" spans="2:65" s="14" customFormat="1">
      <c r="B395" s="166"/>
      <c r="D395" s="153" t="s">
        <v>195</v>
      </c>
      <c r="E395" s="167" t="s">
        <v>1</v>
      </c>
      <c r="F395" s="168" t="s">
        <v>205</v>
      </c>
      <c r="H395" s="169">
        <v>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195</v>
      </c>
      <c r="AU395" s="167" t="s">
        <v>82</v>
      </c>
      <c r="AV395" s="14" t="s">
        <v>188</v>
      </c>
      <c r="AW395" s="14" t="s">
        <v>28</v>
      </c>
      <c r="AX395" s="14" t="s">
        <v>80</v>
      </c>
      <c r="AY395" s="167" t="s">
        <v>182</v>
      </c>
    </row>
    <row r="396" spans="2:65" s="1" customFormat="1" ht="16.5" customHeight="1">
      <c r="B396" s="139"/>
      <c r="C396" s="140" t="s">
        <v>463</v>
      </c>
      <c r="D396" s="140" t="s">
        <v>184</v>
      </c>
      <c r="E396" s="141" t="s">
        <v>464</v>
      </c>
      <c r="F396" s="142" t="s">
        <v>465</v>
      </c>
      <c r="G396" s="143" t="s">
        <v>461</v>
      </c>
      <c r="H396" s="144">
        <v>29</v>
      </c>
      <c r="I396" s="145"/>
      <c r="J396" s="145">
        <f>ROUND(I396*H396,2)</f>
        <v>0</v>
      </c>
      <c r="K396" s="142" t="s">
        <v>193</v>
      </c>
      <c r="L396" s="29"/>
      <c r="M396" s="146" t="s">
        <v>1</v>
      </c>
      <c r="N396" s="147" t="s">
        <v>37</v>
      </c>
      <c r="O396" s="148">
        <v>0.318</v>
      </c>
      <c r="P396" s="148">
        <f>O396*H396</f>
        <v>9.2219999999999995</v>
      </c>
      <c r="Q396" s="148">
        <v>2.2780000000000002E-2</v>
      </c>
      <c r="R396" s="148">
        <f>Q396*H396</f>
        <v>0.6606200000000001</v>
      </c>
      <c r="S396" s="148">
        <v>0</v>
      </c>
      <c r="T396" s="149">
        <f>S396*H396</f>
        <v>0</v>
      </c>
      <c r="AR396" s="150" t="s">
        <v>188</v>
      </c>
      <c r="AT396" s="150" t="s">
        <v>184</v>
      </c>
      <c r="AU396" s="150" t="s">
        <v>82</v>
      </c>
      <c r="AY396" s="17" t="s">
        <v>182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80</v>
      </c>
      <c r="BK396" s="151">
        <f>ROUND(I396*H396,2)</f>
        <v>0</v>
      </c>
      <c r="BL396" s="17" t="s">
        <v>188</v>
      </c>
      <c r="BM396" s="150" t="s">
        <v>466</v>
      </c>
    </row>
    <row r="397" spans="2:65" s="12" customFormat="1">
      <c r="B397" s="152"/>
      <c r="D397" s="153" t="s">
        <v>195</v>
      </c>
      <c r="E397" s="154" t="s">
        <v>1</v>
      </c>
      <c r="F397" s="155" t="s">
        <v>401</v>
      </c>
      <c r="H397" s="154" t="s">
        <v>1</v>
      </c>
      <c r="L397" s="152"/>
      <c r="M397" s="156"/>
      <c r="N397" s="157"/>
      <c r="O397" s="157"/>
      <c r="P397" s="157"/>
      <c r="Q397" s="157"/>
      <c r="R397" s="157"/>
      <c r="S397" s="157"/>
      <c r="T397" s="158"/>
      <c r="AT397" s="154" t="s">
        <v>195</v>
      </c>
      <c r="AU397" s="154" t="s">
        <v>82</v>
      </c>
      <c r="AV397" s="12" t="s">
        <v>80</v>
      </c>
      <c r="AW397" s="12" t="s">
        <v>28</v>
      </c>
      <c r="AX397" s="12" t="s">
        <v>72</v>
      </c>
      <c r="AY397" s="154" t="s">
        <v>182</v>
      </c>
    </row>
    <row r="398" spans="2:65" s="13" customFormat="1">
      <c r="B398" s="159"/>
      <c r="D398" s="153" t="s">
        <v>195</v>
      </c>
      <c r="E398" s="160" t="s">
        <v>1</v>
      </c>
      <c r="F398" s="161" t="s">
        <v>257</v>
      </c>
      <c r="H398" s="162">
        <v>11</v>
      </c>
      <c r="L398" s="159"/>
      <c r="M398" s="163"/>
      <c r="N398" s="164"/>
      <c r="O398" s="164"/>
      <c r="P398" s="164"/>
      <c r="Q398" s="164"/>
      <c r="R398" s="164"/>
      <c r="S398" s="164"/>
      <c r="T398" s="165"/>
      <c r="AT398" s="160" t="s">
        <v>195</v>
      </c>
      <c r="AU398" s="160" t="s">
        <v>82</v>
      </c>
      <c r="AV398" s="13" t="s">
        <v>82</v>
      </c>
      <c r="AW398" s="13" t="s">
        <v>28</v>
      </c>
      <c r="AX398" s="13" t="s">
        <v>72</v>
      </c>
      <c r="AY398" s="160" t="s">
        <v>182</v>
      </c>
    </row>
    <row r="399" spans="2:65" s="12" customFormat="1">
      <c r="B399" s="152"/>
      <c r="D399" s="153" t="s">
        <v>195</v>
      </c>
      <c r="E399" s="154" t="s">
        <v>1</v>
      </c>
      <c r="F399" s="155" t="s">
        <v>410</v>
      </c>
      <c r="H399" s="154" t="s">
        <v>1</v>
      </c>
      <c r="L399" s="152"/>
      <c r="M399" s="156"/>
      <c r="N399" s="157"/>
      <c r="O399" s="157"/>
      <c r="P399" s="157"/>
      <c r="Q399" s="157"/>
      <c r="R399" s="157"/>
      <c r="S399" s="157"/>
      <c r="T399" s="158"/>
      <c r="AT399" s="154" t="s">
        <v>195</v>
      </c>
      <c r="AU399" s="154" t="s">
        <v>82</v>
      </c>
      <c r="AV399" s="12" t="s">
        <v>80</v>
      </c>
      <c r="AW399" s="12" t="s">
        <v>28</v>
      </c>
      <c r="AX399" s="12" t="s">
        <v>72</v>
      </c>
      <c r="AY399" s="154" t="s">
        <v>182</v>
      </c>
    </row>
    <row r="400" spans="2:65" s="13" customFormat="1">
      <c r="B400" s="159"/>
      <c r="D400" s="153" t="s">
        <v>195</v>
      </c>
      <c r="E400" s="160" t="s">
        <v>1</v>
      </c>
      <c r="F400" s="161" t="s">
        <v>295</v>
      </c>
      <c r="H400" s="162">
        <v>18</v>
      </c>
      <c r="L400" s="159"/>
      <c r="M400" s="163"/>
      <c r="N400" s="164"/>
      <c r="O400" s="164"/>
      <c r="P400" s="164"/>
      <c r="Q400" s="164"/>
      <c r="R400" s="164"/>
      <c r="S400" s="164"/>
      <c r="T400" s="165"/>
      <c r="AT400" s="160" t="s">
        <v>195</v>
      </c>
      <c r="AU400" s="160" t="s">
        <v>82</v>
      </c>
      <c r="AV400" s="13" t="s">
        <v>82</v>
      </c>
      <c r="AW400" s="13" t="s">
        <v>28</v>
      </c>
      <c r="AX400" s="13" t="s">
        <v>72</v>
      </c>
      <c r="AY400" s="160" t="s">
        <v>182</v>
      </c>
    </row>
    <row r="401" spans="2:65" s="14" customFormat="1">
      <c r="B401" s="166"/>
      <c r="D401" s="153" t="s">
        <v>195</v>
      </c>
      <c r="E401" s="167" t="s">
        <v>1</v>
      </c>
      <c r="F401" s="168" t="s">
        <v>205</v>
      </c>
      <c r="H401" s="169">
        <v>29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7" t="s">
        <v>195</v>
      </c>
      <c r="AU401" s="167" t="s">
        <v>82</v>
      </c>
      <c r="AV401" s="14" t="s">
        <v>188</v>
      </c>
      <c r="AW401" s="14" t="s">
        <v>28</v>
      </c>
      <c r="AX401" s="14" t="s">
        <v>80</v>
      </c>
      <c r="AY401" s="167" t="s">
        <v>182</v>
      </c>
    </row>
    <row r="402" spans="2:65" s="1" customFormat="1" ht="16.5" customHeight="1">
      <c r="B402" s="139"/>
      <c r="C402" s="140" t="s">
        <v>467</v>
      </c>
      <c r="D402" s="140" t="s">
        <v>184</v>
      </c>
      <c r="E402" s="141" t="s">
        <v>468</v>
      </c>
      <c r="F402" s="142" t="s">
        <v>469</v>
      </c>
      <c r="G402" s="143" t="s">
        <v>461</v>
      </c>
      <c r="H402" s="144">
        <v>5</v>
      </c>
      <c r="I402" s="145"/>
      <c r="J402" s="145">
        <f>ROUND(I402*H402,2)</f>
        <v>0</v>
      </c>
      <c r="K402" s="142" t="s">
        <v>193</v>
      </c>
      <c r="L402" s="29"/>
      <c r="M402" s="146" t="s">
        <v>1</v>
      </c>
      <c r="N402" s="147" t="s">
        <v>37</v>
      </c>
      <c r="O402" s="148">
        <v>0.33800000000000002</v>
      </c>
      <c r="P402" s="148">
        <f>O402*H402</f>
        <v>1.6900000000000002</v>
      </c>
      <c r="Q402" s="148">
        <v>3.1320000000000001E-2</v>
      </c>
      <c r="R402" s="148">
        <f>Q402*H402</f>
        <v>0.15660000000000002</v>
      </c>
      <c r="S402" s="148">
        <v>0</v>
      </c>
      <c r="T402" s="149">
        <f>S402*H402</f>
        <v>0</v>
      </c>
      <c r="AR402" s="150" t="s">
        <v>188</v>
      </c>
      <c r="AT402" s="150" t="s">
        <v>184</v>
      </c>
      <c r="AU402" s="150" t="s">
        <v>82</v>
      </c>
      <c r="AY402" s="17" t="s">
        <v>182</v>
      </c>
      <c r="BE402" s="151">
        <f>IF(N402="základní",J402,0)</f>
        <v>0</v>
      </c>
      <c r="BF402" s="151">
        <f>IF(N402="snížená",J402,0)</f>
        <v>0</v>
      </c>
      <c r="BG402" s="151">
        <f>IF(N402="zákl. přenesená",J402,0)</f>
        <v>0</v>
      </c>
      <c r="BH402" s="151">
        <f>IF(N402="sníž. přenesená",J402,0)</f>
        <v>0</v>
      </c>
      <c r="BI402" s="151">
        <f>IF(N402="nulová",J402,0)</f>
        <v>0</v>
      </c>
      <c r="BJ402" s="17" t="s">
        <v>80</v>
      </c>
      <c r="BK402" s="151">
        <f>ROUND(I402*H402,2)</f>
        <v>0</v>
      </c>
      <c r="BL402" s="17" t="s">
        <v>188</v>
      </c>
      <c r="BM402" s="150" t="s">
        <v>470</v>
      </c>
    </row>
    <row r="403" spans="2:65" s="12" customFormat="1">
      <c r="B403" s="152"/>
      <c r="D403" s="153" t="s">
        <v>195</v>
      </c>
      <c r="E403" s="154" t="s">
        <v>1</v>
      </c>
      <c r="F403" s="155" t="s">
        <v>410</v>
      </c>
      <c r="H403" s="154" t="s">
        <v>1</v>
      </c>
      <c r="L403" s="152"/>
      <c r="M403" s="156"/>
      <c r="N403" s="157"/>
      <c r="O403" s="157"/>
      <c r="P403" s="157"/>
      <c r="Q403" s="157"/>
      <c r="R403" s="157"/>
      <c r="S403" s="157"/>
      <c r="T403" s="158"/>
      <c r="AT403" s="154" t="s">
        <v>195</v>
      </c>
      <c r="AU403" s="154" t="s">
        <v>82</v>
      </c>
      <c r="AV403" s="12" t="s">
        <v>80</v>
      </c>
      <c r="AW403" s="12" t="s">
        <v>28</v>
      </c>
      <c r="AX403" s="12" t="s">
        <v>72</v>
      </c>
      <c r="AY403" s="154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215</v>
      </c>
      <c r="H404" s="162">
        <v>5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16.5" customHeight="1">
      <c r="B406" s="139"/>
      <c r="C406" s="140" t="s">
        <v>471</v>
      </c>
      <c r="D406" s="140" t="s">
        <v>184</v>
      </c>
      <c r="E406" s="141" t="s">
        <v>472</v>
      </c>
      <c r="F406" s="142" t="s">
        <v>473</v>
      </c>
      <c r="G406" s="143" t="s">
        <v>461</v>
      </c>
      <c r="H406" s="144">
        <v>2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0.46300000000000002</v>
      </c>
      <c r="P406" s="148">
        <f>O406*H406</f>
        <v>0.92600000000000005</v>
      </c>
      <c r="Q406" s="148">
        <v>4.487E-2</v>
      </c>
      <c r="R406" s="148">
        <f>Q406*H406</f>
        <v>8.974E-2</v>
      </c>
      <c r="S406" s="148">
        <v>0</v>
      </c>
      <c r="T406" s="149">
        <f>S406*H406</f>
        <v>0</v>
      </c>
      <c r="AR406" s="150" t="s">
        <v>188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188</v>
      </c>
      <c r="BM406" s="150" t="s">
        <v>474</v>
      </c>
    </row>
    <row r="407" spans="2:65" s="12" customFormat="1">
      <c r="B407" s="152"/>
      <c r="D407" s="153" t="s">
        <v>195</v>
      </c>
      <c r="E407" s="154" t="s">
        <v>1</v>
      </c>
      <c r="F407" s="155" t="s">
        <v>401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</v>
      </c>
      <c r="H408" s="162">
        <v>1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2" customFormat="1">
      <c r="B409" s="152"/>
      <c r="D409" s="153" t="s">
        <v>195</v>
      </c>
      <c r="E409" s="154" t="s">
        <v>1</v>
      </c>
      <c r="F409" s="155" t="s">
        <v>410</v>
      </c>
      <c r="H409" s="154" t="s">
        <v>1</v>
      </c>
      <c r="L409" s="152"/>
      <c r="M409" s="156"/>
      <c r="N409" s="157"/>
      <c r="O409" s="157"/>
      <c r="P409" s="157"/>
      <c r="Q409" s="157"/>
      <c r="R409" s="157"/>
      <c r="S409" s="157"/>
      <c r="T409" s="158"/>
      <c r="AT409" s="154" t="s">
        <v>195</v>
      </c>
      <c r="AU409" s="154" t="s">
        <v>82</v>
      </c>
      <c r="AV409" s="12" t="s">
        <v>80</v>
      </c>
      <c r="AW409" s="12" t="s">
        <v>28</v>
      </c>
      <c r="AX409" s="12" t="s">
        <v>72</v>
      </c>
      <c r="AY409" s="154" t="s">
        <v>182</v>
      </c>
    </row>
    <row r="410" spans="2:65" s="13" customFormat="1">
      <c r="B410" s="159"/>
      <c r="D410" s="153" t="s">
        <v>195</v>
      </c>
      <c r="E410" s="160" t="s">
        <v>1</v>
      </c>
      <c r="F410" s="161" t="s">
        <v>80</v>
      </c>
      <c r="H410" s="162">
        <v>1</v>
      </c>
      <c r="L410" s="159"/>
      <c r="M410" s="163"/>
      <c r="N410" s="164"/>
      <c r="O410" s="164"/>
      <c r="P410" s="164"/>
      <c r="Q410" s="164"/>
      <c r="R410" s="164"/>
      <c r="S410" s="164"/>
      <c r="T410" s="165"/>
      <c r="AT410" s="160" t="s">
        <v>195</v>
      </c>
      <c r="AU410" s="160" t="s">
        <v>82</v>
      </c>
      <c r="AV410" s="13" t="s">
        <v>82</v>
      </c>
      <c r="AW410" s="13" t="s">
        <v>28</v>
      </c>
      <c r="AX410" s="13" t="s">
        <v>72</v>
      </c>
      <c r="AY410" s="160" t="s">
        <v>182</v>
      </c>
    </row>
    <row r="411" spans="2:65" s="14" customFormat="1">
      <c r="B411" s="166"/>
      <c r="D411" s="153" t="s">
        <v>195</v>
      </c>
      <c r="E411" s="167" t="s">
        <v>1</v>
      </c>
      <c r="F411" s="168" t="s">
        <v>205</v>
      </c>
      <c r="H411" s="169">
        <v>2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7" t="s">
        <v>195</v>
      </c>
      <c r="AU411" s="167" t="s">
        <v>82</v>
      </c>
      <c r="AV411" s="14" t="s">
        <v>188</v>
      </c>
      <c r="AW411" s="14" t="s">
        <v>28</v>
      </c>
      <c r="AX411" s="14" t="s">
        <v>80</v>
      </c>
      <c r="AY411" s="167" t="s">
        <v>182</v>
      </c>
    </row>
    <row r="412" spans="2:65" s="1" customFormat="1" ht="16.5" customHeight="1">
      <c r="B412" s="139"/>
      <c r="C412" s="140" t="s">
        <v>475</v>
      </c>
      <c r="D412" s="140" t="s">
        <v>184</v>
      </c>
      <c r="E412" s="141" t="s">
        <v>476</v>
      </c>
      <c r="F412" s="142" t="s">
        <v>477</v>
      </c>
      <c r="G412" s="143" t="s">
        <v>461</v>
      </c>
      <c r="H412" s="144">
        <v>1</v>
      </c>
      <c r="I412" s="145"/>
      <c r="J412" s="145">
        <f>ROUND(I412*H412,2)</f>
        <v>0</v>
      </c>
      <c r="K412" s="142" t="s">
        <v>193</v>
      </c>
      <c r="L412" s="29"/>
      <c r="M412" s="146" t="s">
        <v>1</v>
      </c>
      <c r="N412" s="147" t="s">
        <v>37</v>
      </c>
      <c r="O412" s="148">
        <v>0.48</v>
      </c>
      <c r="P412" s="148">
        <f>O412*H412</f>
        <v>0.48</v>
      </c>
      <c r="Q412" s="148">
        <v>4.9090000000000002E-2</v>
      </c>
      <c r="R412" s="148">
        <f>Q412*H412</f>
        <v>4.9090000000000002E-2</v>
      </c>
      <c r="S412" s="148">
        <v>0</v>
      </c>
      <c r="T412" s="149">
        <f>S412*H412</f>
        <v>0</v>
      </c>
      <c r="AR412" s="150" t="s">
        <v>188</v>
      </c>
      <c r="AT412" s="150" t="s">
        <v>184</v>
      </c>
      <c r="AU412" s="150" t="s">
        <v>82</v>
      </c>
      <c r="AY412" s="17" t="s">
        <v>182</v>
      </c>
      <c r="BE412" s="151">
        <f>IF(N412="základní",J412,0)</f>
        <v>0</v>
      </c>
      <c r="BF412" s="151">
        <f>IF(N412="snížená",J412,0)</f>
        <v>0</v>
      </c>
      <c r="BG412" s="151">
        <f>IF(N412="zákl. přenesená",J412,0)</f>
        <v>0</v>
      </c>
      <c r="BH412" s="151">
        <f>IF(N412="sníž. přenesená",J412,0)</f>
        <v>0</v>
      </c>
      <c r="BI412" s="151">
        <f>IF(N412="nulová",J412,0)</f>
        <v>0</v>
      </c>
      <c r="BJ412" s="17" t="s">
        <v>80</v>
      </c>
      <c r="BK412" s="151">
        <f>ROUND(I412*H412,2)</f>
        <v>0</v>
      </c>
      <c r="BL412" s="17" t="s">
        <v>188</v>
      </c>
      <c r="BM412" s="150" t="s">
        <v>478</v>
      </c>
    </row>
    <row r="413" spans="2:65" s="12" customFormat="1">
      <c r="B413" s="152"/>
      <c r="D413" s="153" t="s">
        <v>195</v>
      </c>
      <c r="E413" s="154" t="s">
        <v>1</v>
      </c>
      <c r="F413" s="155" t="s">
        <v>401</v>
      </c>
      <c r="H413" s="154" t="s">
        <v>1</v>
      </c>
      <c r="L413" s="152"/>
      <c r="M413" s="156"/>
      <c r="N413" s="157"/>
      <c r="O413" s="157"/>
      <c r="P413" s="157"/>
      <c r="Q413" s="157"/>
      <c r="R413" s="157"/>
      <c r="S413" s="157"/>
      <c r="T413" s="158"/>
      <c r="AT413" s="154" t="s">
        <v>195</v>
      </c>
      <c r="AU413" s="154" t="s">
        <v>82</v>
      </c>
      <c r="AV413" s="12" t="s">
        <v>80</v>
      </c>
      <c r="AW413" s="12" t="s">
        <v>28</v>
      </c>
      <c r="AX413" s="12" t="s">
        <v>72</v>
      </c>
      <c r="AY413" s="154" t="s">
        <v>182</v>
      </c>
    </row>
    <row r="414" spans="2:65" s="13" customFormat="1">
      <c r="B414" s="159"/>
      <c r="D414" s="153" t="s">
        <v>195</v>
      </c>
      <c r="E414" s="160" t="s">
        <v>1</v>
      </c>
      <c r="F414" s="161" t="s">
        <v>80</v>
      </c>
      <c r="H414" s="162">
        <v>1</v>
      </c>
      <c r="L414" s="159"/>
      <c r="M414" s="163"/>
      <c r="N414" s="164"/>
      <c r="O414" s="164"/>
      <c r="P414" s="164"/>
      <c r="Q414" s="164"/>
      <c r="R414" s="164"/>
      <c r="S414" s="164"/>
      <c r="T414" s="165"/>
      <c r="AT414" s="160" t="s">
        <v>195</v>
      </c>
      <c r="AU414" s="160" t="s">
        <v>82</v>
      </c>
      <c r="AV414" s="13" t="s">
        <v>82</v>
      </c>
      <c r="AW414" s="13" t="s">
        <v>28</v>
      </c>
      <c r="AX414" s="13" t="s">
        <v>72</v>
      </c>
      <c r="AY414" s="160" t="s">
        <v>182</v>
      </c>
    </row>
    <row r="415" spans="2:65" s="14" customFormat="1">
      <c r="B415" s="166"/>
      <c r="D415" s="153" t="s">
        <v>195</v>
      </c>
      <c r="E415" s="167" t="s">
        <v>1</v>
      </c>
      <c r="F415" s="168" t="s">
        <v>205</v>
      </c>
      <c r="H415" s="169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7" t="s">
        <v>195</v>
      </c>
      <c r="AU415" s="167" t="s">
        <v>82</v>
      </c>
      <c r="AV415" s="14" t="s">
        <v>188</v>
      </c>
      <c r="AW415" s="14" t="s">
        <v>28</v>
      </c>
      <c r="AX415" s="14" t="s">
        <v>80</v>
      </c>
      <c r="AY415" s="167" t="s">
        <v>182</v>
      </c>
    </row>
    <row r="416" spans="2:65" s="1" customFormat="1" ht="16.5" customHeight="1">
      <c r="B416" s="139"/>
      <c r="C416" s="140" t="s">
        <v>479</v>
      </c>
      <c r="D416" s="140" t="s">
        <v>184</v>
      </c>
      <c r="E416" s="141" t="s">
        <v>480</v>
      </c>
      <c r="F416" s="142" t="s">
        <v>481</v>
      </c>
      <c r="G416" s="143" t="s">
        <v>461</v>
      </c>
      <c r="H416" s="144">
        <v>47</v>
      </c>
      <c r="I416" s="145"/>
      <c r="J416" s="145">
        <f>ROUND(I416*H416,2)</f>
        <v>0</v>
      </c>
      <c r="K416" s="142" t="s">
        <v>193</v>
      </c>
      <c r="L416" s="29"/>
      <c r="M416" s="146" t="s">
        <v>1</v>
      </c>
      <c r="N416" s="147" t="s">
        <v>37</v>
      </c>
      <c r="O416" s="148">
        <v>0.318</v>
      </c>
      <c r="P416" s="148">
        <f>O416*H416</f>
        <v>14.946</v>
      </c>
      <c r="Q416" s="148">
        <v>2.6929999999999999E-2</v>
      </c>
      <c r="R416" s="148">
        <f>Q416*H416</f>
        <v>1.2657099999999999</v>
      </c>
      <c r="S416" s="148">
        <v>0</v>
      </c>
      <c r="T416" s="149">
        <f>S416*H416</f>
        <v>0</v>
      </c>
      <c r="AR416" s="150" t="s">
        <v>188</v>
      </c>
      <c r="AT416" s="150" t="s">
        <v>184</v>
      </c>
      <c r="AU416" s="150" t="s">
        <v>82</v>
      </c>
      <c r="AY416" s="17" t="s">
        <v>182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80</v>
      </c>
      <c r="BK416" s="151">
        <f>ROUND(I416*H416,2)</f>
        <v>0</v>
      </c>
      <c r="BL416" s="17" t="s">
        <v>188</v>
      </c>
      <c r="BM416" s="150" t="s">
        <v>482</v>
      </c>
    </row>
    <row r="417" spans="2:65" s="12" customFormat="1">
      <c r="B417" s="152"/>
      <c r="D417" s="153" t="s">
        <v>195</v>
      </c>
      <c r="E417" s="154" t="s">
        <v>1</v>
      </c>
      <c r="F417" s="155" t="s">
        <v>401</v>
      </c>
      <c r="H417" s="154" t="s">
        <v>1</v>
      </c>
      <c r="L417" s="152"/>
      <c r="M417" s="156"/>
      <c r="N417" s="157"/>
      <c r="O417" s="157"/>
      <c r="P417" s="157"/>
      <c r="Q417" s="157"/>
      <c r="R417" s="157"/>
      <c r="S417" s="157"/>
      <c r="T417" s="158"/>
      <c r="AT417" s="154" t="s">
        <v>195</v>
      </c>
      <c r="AU417" s="154" t="s">
        <v>82</v>
      </c>
      <c r="AV417" s="12" t="s">
        <v>80</v>
      </c>
      <c r="AW417" s="12" t="s">
        <v>28</v>
      </c>
      <c r="AX417" s="12" t="s">
        <v>72</v>
      </c>
      <c r="AY417" s="154" t="s">
        <v>182</v>
      </c>
    </row>
    <row r="418" spans="2:65" s="13" customFormat="1">
      <c r="B418" s="159"/>
      <c r="D418" s="153" t="s">
        <v>195</v>
      </c>
      <c r="E418" s="160" t="s">
        <v>1</v>
      </c>
      <c r="F418" s="161" t="s">
        <v>362</v>
      </c>
      <c r="H418" s="162">
        <v>27</v>
      </c>
      <c r="L418" s="159"/>
      <c r="M418" s="163"/>
      <c r="N418" s="164"/>
      <c r="O418" s="164"/>
      <c r="P418" s="164"/>
      <c r="Q418" s="164"/>
      <c r="R418" s="164"/>
      <c r="S418" s="164"/>
      <c r="T418" s="165"/>
      <c r="AT418" s="160" t="s">
        <v>195</v>
      </c>
      <c r="AU418" s="160" t="s">
        <v>82</v>
      </c>
      <c r="AV418" s="13" t="s">
        <v>82</v>
      </c>
      <c r="AW418" s="13" t="s">
        <v>28</v>
      </c>
      <c r="AX418" s="13" t="s">
        <v>72</v>
      </c>
      <c r="AY418" s="160" t="s">
        <v>182</v>
      </c>
    </row>
    <row r="419" spans="2:65" s="12" customFormat="1">
      <c r="B419" s="152"/>
      <c r="D419" s="153" t="s">
        <v>195</v>
      </c>
      <c r="E419" s="154" t="s">
        <v>1</v>
      </c>
      <c r="F419" s="155" t="s">
        <v>410</v>
      </c>
      <c r="H419" s="154" t="s">
        <v>1</v>
      </c>
      <c r="L419" s="152"/>
      <c r="M419" s="156"/>
      <c r="N419" s="157"/>
      <c r="O419" s="157"/>
      <c r="P419" s="157"/>
      <c r="Q419" s="157"/>
      <c r="R419" s="157"/>
      <c r="S419" s="157"/>
      <c r="T419" s="158"/>
      <c r="AT419" s="154" t="s">
        <v>195</v>
      </c>
      <c r="AU419" s="154" t="s">
        <v>82</v>
      </c>
      <c r="AV419" s="12" t="s">
        <v>80</v>
      </c>
      <c r="AW419" s="12" t="s">
        <v>28</v>
      </c>
      <c r="AX419" s="12" t="s">
        <v>72</v>
      </c>
      <c r="AY419" s="154" t="s">
        <v>182</v>
      </c>
    </row>
    <row r="420" spans="2:65" s="13" customFormat="1">
      <c r="B420" s="159"/>
      <c r="D420" s="153" t="s">
        <v>195</v>
      </c>
      <c r="E420" s="160" t="s">
        <v>1</v>
      </c>
      <c r="F420" s="161" t="s">
        <v>310</v>
      </c>
      <c r="H420" s="162">
        <v>20</v>
      </c>
      <c r="L420" s="159"/>
      <c r="M420" s="163"/>
      <c r="N420" s="164"/>
      <c r="O420" s="164"/>
      <c r="P420" s="164"/>
      <c r="Q420" s="164"/>
      <c r="R420" s="164"/>
      <c r="S420" s="164"/>
      <c r="T420" s="165"/>
      <c r="AT420" s="160" t="s">
        <v>195</v>
      </c>
      <c r="AU420" s="160" t="s">
        <v>82</v>
      </c>
      <c r="AV420" s="13" t="s">
        <v>82</v>
      </c>
      <c r="AW420" s="13" t="s">
        <v>28</v>
      </c>
      <c r="AX420" s="13" t="s">
        <v>72</v>
      </c>
      <c r="AY420" s="160" t="s">
        <v>182</v>
      </c>
    </row>
    <row r="421" spans="2:65" s="14" customFormat="1">
      <c r="B421" s="166"/>
      <c r="D421" s="153" t="s">
        <v>195</v>
      </c>
      <c r="E421" s="167" t="s">
        <v>1</v>
      </c>
      <c r="F421" s="168" t="s">
        <v>205</v>
      </c>
      <c r="H421" s="169">
        <v>47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195</v>
      </c>
      <c r="AU421" s="167" t="s">
        <v>82</v>
      </c>
      <c r="AV421" s="14" t="s">
        <v>188</v>
      </c>
      <c r="AW421" s="14" t="s">
        <v>28</v>
      </c>
      <c r="AX421" s="14" t="s">
        <v>80</v>
      </c>
      <c r="AY421" s="167" t="s">
        <v>182</v>
      </c>
    </row>
    <row r="422" spans="2:65" s="1" customFormat="1" ht="16.5" customHeight="1">
      <c r="B422" s="139"/>
      <c r="C422" s="140" t="s">
        <v>483</v>
      </c>
      <c r="D422" s="140" t="s">
        <v>184</v>
      </c>
      <c r="E422" s="141" t="s">
        <v>484</v>
      </c>
      <c r="F422" s="142" t="s">
        <v>485</v>
      </c>
      <c r="G422" s="143" t="s">
        <v>461</v>
      </c>
      <c r="H422" s="144">
        <v>4</v>
      </c>
      <c r="I422" s="145"/>
      <c r="J422" s="145">
        <f>ROUND(I422*H422,2)</f>
        <v>0</v>
      </c>
      <c r="K422" s="142" t="s">
        <v>193</v>
      </c>
      <c r="L422" s="29"/>
      <c r="M422" s="146" t="s">
        <v>1</v>
      </c>
      <c r="N422" s="147" t="s">
        <v>37</v>
      </c>
      <c r="O422" s="148">
        <v>0.33800000000000002</v>
      </c>
      <c r="P422" s="148">
        <f>O422*H422</f>
        <v>1.3520000000000001</v>
      </c>
      <c r="Q422" s="148">
        <v>3.6979999999999999E-2</v>
      </c>
      <c r="R422" s="148">
        <f>Q422*H422</f>
        <v>0.14792</v>
      </c>
      <c r="S422" s="148">
        <v>0</v>
      </c>
      <c r="T422" s="149">
        <f>S422*H422</f>
        <v>0</v>
      </c>
      <c r="AR422" s="150" t="s">
        <v>188</v>
      </c>
      <c r="AT422" s="150" t="s">
        <v>184</v>
      </c>
      <c r="AU422" s="150" t="s">
        <v>82</v>
      </c>
      <c r="AY422" s="17" t="s">
        <v>182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7" t="s">
        <v>80</v>
      </c>
      <c r="BK422" s="151">
        <f>ROUND(I422*H422,2)</f>
        <v>0</v>
      </c>
      <c r="BL422" s="17" t="s">
        <v>188</v>
      </c>
      <c r="BM422" s="150" t="s">
        <v>486</v>
      </c>
    </row>
    <row r="423" spans="2:65" s="12" customFormat="1">
      <c r="B423" s="152"/>
      <c r="D423" s="153" t="s">
        <v>195</v>
      </c>
      <c r="E423" s="154" t="s">
        <v>1</v>
      </c>
      <c r="F423" s="155" t="s">
        <v>401</v>
      </c>
      <c r="H423" s="154" t="s">
        <v>1</v>
      </c>
      <c r="L423" s="152"/>
      <c r="M423" s="156"/>
      <c r="N423" s="157"/>
      <c r="O423" s="157"/>
      <c r="P423" s="157"/>
      <c r="Q423" s="157"/>
      <c r="R423" s="157"/>
      <c r="S423" s="157"/>
      <c r="T423" s="158"/>
      <c r="AT423" s="154" t="s">
        <v>195</v>
      </c>
      <c r="AU423" s="154" t="s">
        <v>82</v>
      </c>
      <c r="AV423" s="12" t="s">
        <v>80</v>
      </c>
      <c r="AW423" s="12" t="s">
        <v>28</v>
      </c>
      <c r="AX423" s="12" t="s">
        <v>72</v>
      </c>
      <c r="AY423" s="154" t="s">
        <v>182</v>
      </c>
    </row>
    <row r="424" spans="2:65" s="13" customFormat="1">
      <c r="B424" s="159"/>
      <c r="D424" s="153" t="s">
        <v>195</v>
      </c>
      <c r="E424" s="160" t="s">
        <v>1</v>
      </c>
      <c r="F424" s="161" t="s">
        <v>188</v>
      </c>
      <c r="H424" s="162">
        <v>4</v>
      </c>
      <c r="L424" s="159"/>
      <c r="M424" s="163"/>
      <c r="N424" s="164"/>
      <c r="O424" s="164"/>
      <c r="P424" s="164"/>
      <c r="Q424" s="164"/>
      <c r="R424" s="164"/>
      <c r="S424" s="164"/>
      <c r="T424" s="165"/>
      <c r="AT424" s="160" t="s">
        <v>195</v>
      </c>
      <c r="AU424" s="160" t="s">
        <v>82</v>
      </c>
      <c r="AV424" s="13" t="s">
        <v>82</v>
      </c>
      <c r="AW424" s="13" t="s">
        <v>28</v>
      </c>
      <c r="AX424" s="13" t="s">
        <v>72</v>
      </c>
      <c r="AY424" s="160" t="s">
        <v>182</v>
      </c>
    </row>
    <row r="425" spans="2:65" s="14" customFormat="1">
      <c r="B425" s="166"/>
      <c r="D425" s="153" t="s">
        <v>195</v>
      </c>
      <c r="E425" s="167" t="s">
        <v>1</v>
      </c>
      <c r="F425" s="168" t="s">
        <v>205</v>
      </c>
      <c r="H425" s="169">
        <v>4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7" t="s">
        <v>195</v>
      </c>
      <c r="AU425" s="167" t="s">
        <v>82</v>
      </c>
      <c r="AV425" s="14" t="s">
        <v>188</v>
      </c>
      <c r="AW425" s="14" t="s">
        <v>28</v>
      </c>
      <c r="AX425" s="14" t="s">
        <v>80</v>
      </c>
      <c r="AY425" s="167" t="s">
        <v>182</v>
      </c>
    </row>
    <row r="426" spans="2:65" s="1" customFormat="1" ht="16.5" customHeight="1">
      <c r="B426" s="139"/>
      <c r="C426" s="140" t="s">
        <v>487</v>
      </c>
      <c r="D426" s="140" t="s">
        <v>184</v>
      </c>
      <c r="E426" s="141" t="s">
        <v>488</v>
      </c>
      <c r="F426" s="142" t="s">
        <v>489</v>
      </c>
      <c r="G426" s="143" t="s">
        <v>461</v>
      </c>
      <c r="H426" s="144">
        <v>6</v>
      </c>
      <c r="I426" s="145"/>
      <c r="J426" s="145">
        <f>ROUND(I426*H426,2)</f>
        <v>0</v>
      </c>
      <c r="K426" s="142" t="s">
        <v>193</v>
      </c>
      <c r="L426" s="29"/>
      <c r="M426" s="146" t="s">
        <v>1</v>
      </c>
      <c r="N426" s="147" t="s">
        <v>37</v>
      </c>
      <c r="O426" s="148">
        <v>0.46300000000000002</v>
      </c>
      <c r="P426" s="148">
        <f>O426*H426</f>
        <v>2.778</v>
      </c>
      <c r="Q426" s="148">
        <v>5.2789999999999997E-2</v>
      </c>
      <c r="R426" s="148">
        <f>Q426*H426</f>
        <v>0.31673999999999997</v>
      </c>
      <c r="S426" s="148">
        <v>0</v>
      </c>
      <c r="T426" s="149">
        <f>S426*H426</f>
        <v>0</v>
      </c>
      <c r="AR426" s="150" t="s">
        <v>188</v>
      </c>
      <c r="AT426" s="150" t="s">
        <v>184</v>
      </c>
      <c r="AU426" s="150" t="s">
        <v>82</v>
      </c>
      <c r="AY426" s="17" t="s">
        <v>182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7" t="s">
        <v>80</v>
      </c>
      <c r="BK426" s="151">
        <f>ROUND(I426*H426,2)</f>
        <v>0</v>
      </c>
      <c r="BL426" s="17" t="s">
        <v>188</v>
      </c>
      <c r="BM426" s="150" t="s">
        <v>490</v>
      </c>
    </row>
    <row r="427" spans="2:65" s="12" customFormat="1">
      <c r="B427" s="152"/>
      <c r="D427" s="153" t="s">
        <v>195</v>
      </c>
      <c r="E427" s="154" t="s">
        <v>1</v>
      </c>
      <c r="F427" s="155" t="s">
        <v>401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195</v>
      </c>
      <c r="AU427" s="154" t="s">
        <v>82</v>
      </c>
      <c r="AV427" s="12" t="s">
        <v>80</v>
      </c>
      <c r="AW427" s="12" t="s">
        <v>28</v>
      </c>
      <c r="AX427" s="12" t="s">
        <v>72</v>
      </c>
      <c r="AY427" s="154" t="s">
        <v>182</v>
      </c>
    </row>
    <row r="428" spans="2:65" s="13" customFormat="1">
      <c r="B428" s="159"/>
      <c r="D428" s="153" t="s">
        <v>195</v>
      </c>
      <c r="E428" s="160" t="s">
        <v>1</v>
      </c>
      <c r="F428" s="161" t="s">
        <v>82</v>
      </c>
      <c r="H428" s="162">
        <v>2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195</v>
      </c>
      <c r="AU428" s="160" t="s">
        <v>82</v>
      </c>
      <c r="AV428" s="13" t="s">
        <v>82</v>
      </c>
      <c r="AW428" s="13" t="s">
        <v>28</v>
      </c>
      <c r="AX428" s="13" t="s">
        <v>72</v>
      </c>
      <c r="AY428" s="160" t="s">
        <v>182</v>
      </c>
    </row>
    <row r="429" spans="2:65" s="12" customFormat="1">
      <c r="B429" s="152"/>
      <c r="D429" s="153" t="s">
        <v>195</v>
      </c>
      <c r="E429" s="154" t="s">
        <v>1</v>
      </c>
      <c r="F429" s="155" t="s">
        <v>410</v>
      </c>
      <c r="H429" s="154" t="s">
        <v>1</v>
      </c>
      <c r="L429" s="152"/>
      <c r="M429" s="156"/>
      <c r="N429" s="157"/>
      <c r="O429" s="157"/>
      <c r="P429" s="157"/>
      <c r="Q429" s="157"/>
      <c r="R429" s="157"/>
      <c r="S429" s="157"/>
      <c r="T429" s="158"/>
      <c r="AT429" s="154" t="s">
        <v>195</v>
      </c>
      <c r="AU429" s="154" t="s">
        <v>82</v>
      </c>
      <c r="AV429" s="12" t="s">
        <v>80</v>
      </c>
      <c r="AW429" s="12" t="s">
        <v>28</v>
      </c>
      <c r="AX429" s="12" t="s">
        <v>72</v>
      </c>
      <c r="AY429" s="154" t="s">
        <v>182</v>
      </c>
    </row>
    <row r="430" spans="2:65" s="13" customFormat="1">
      <c r="B430" s="159"/>
      <c r="D430" s="153" t="s">
        <v>195</v>
      </c>
      <c r="E430" s="160" t="s">
        <v>1</v>
      </c>
      <c r="F430" s="161" t="s">
        <v>188</v>
      </c>
      <c r="H430" s="162">
        <v>4</v>
      </c>
      <c r="L430" s="159"/>
      <c r="M430" s="163"/>
      <c r="N430" s="164"/>
      <c r="O430" s="164"/>
      <c r="P430" s="164"/>
      <c r="Q430" s="164"/>
      <c r="R430" s="164"/>
      <c r="S430" s="164"/>
      <c r="T430" s="165"/>
      <c r="AT430" s="160" t="s">
        <v>195</v>
      </c>
      <c r="AU430" s="160" t="s">
        <v>82</v>
      </c>
      <c r="AV430" s="13" t="s">
        <v>82</v>
      </c>
      <c r="AW430" s="13" t="s">
        <v>28</v>
      </c>
      <c r="AX430" s="13" t="s">
        <v>72</v>
      </c>
      <c r="AY430" s="160" t="s">
        <v>182</v>
      </c>
    </row>
    <row r="431" spans="2:65" s="14" customFormat="1">
      <c r="B431" s="166"/>
      <c r="D431" s="153" t="s">
        <v>195</v>
      </c>
      <c r="E431" s="167" t="s">
        <v>1</v>
      </c>
      <c r="F431" s="168" t="s">
        <v>205</v>
      </c>
      <c r="H431" s="169">
        <v>6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7" t="s">
        <v>195</v>
      </c>
      <c r="AU431" s="167" t="s">
        <v>82</v>
      </c>
      <c r="AV431" s="14" t="s">
        <v>188</v>
      </c>
      <c r="AW431" s="14" t="s">
        <v>28</v>
      </c>
      <c r="AX431" s="14" t="s">
        <v>80</v>
      </c>
      <c r="AY431" s="167" t="s">
        <v>182</v>
      </c>
    </row>
    <row r="432" spans="2:65" s="1" customFormat="1" ht="16.5" customHeight="1">
      <c r="B432" s="139"/>
      <c r="C432" s="140" t="s">
        <v>491</v>
      </c>
      <c r="D432" s="140" t="s">
        <v>184</v>
      </c>
      <c r="E432" s="141" t="s">
        <v>492</v>
      </c>
      <c r="F432" s="142" t="s">
        <v>493</v>
      </c>
      <c r="G432" s="143" t="s">
        <v>461</v>
      </c>
      <c r="H432" s="144">
        <v>8</v>
      </c>
      <c r="I432" s="145"/>
      <c r="J432" s="145">
        <f>ROUND(I432*H432,2)</f>
        <v>0</v>
      </c>
      <c r="K432" s="142" t="s">
        <v>193</v>
      </c>
      <c r="L432" s="29"/>
      <c r="M432" s="146" t="s">
        <v>1</v>
      </c>
      <c r="N432" s="147" t="s">
        <v>37</v>
      </c>
      <c r="O432" s="148">
        <v>0.245</v>
      </c>
      <c r="P432" s="148">
        <f>O432*H432</f>
        <v>1.96</v>
      </c>
      <c r="Q432" s="148">
        <v>3.6549999999999999E-2</v>
      </c>
      <c r="R432" s="148">
        <f>Q432*H432</f>
        <v>0.29239999999999999</v>
      </c>
      <c r="S432" s="148">
        <v>0</v>
      </c>
      <c r="T432" s="149">
        <f>S432*H432</f>
        <v>0</v>
      </c>
      <c r="AR432" s="150" t="s">
        <v>188</v>
      </c>
      <c r="AT432" s="150" t="s">
        <v>184</v>
      </c>
      <c r="AU432" s="150" t="s">
        <v>82</v>
      </c>
      <c r="AY432" s="17" t="s">
        <v>182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80</v>
      </c>
      <c r="BK432" s="151">
        <f>ROUND(I432*H432,2)</f>
        <v>0</v>
      </c>
      <c r="BL432" s="17" t="s">
        <v>188</v>
      </c>
      <c r="BM432" s="150" t="s">
        <v>494</v>
      </c>
    </row>
    <row r="433" spans="2:65" s="12" customFormat="1">
      <c r="B433" s="152"/>
      <c r="D433" s="153" t="s">
        <v>195</v>
      </c>
      <c r="E433" s="154" t="s">
        <v>1</v>
      </c>
      <c r="F433" s="155" t="s">
        <v>401</v>
      </c>
      <c r="H433" s="154" t="s">
        <v>1</v>
      </c>
      <c r="L433" s="152"/>
      <c r="M433" s="156"/>
      <c r="N433" s="157"/>
      <c r="O433" s="157"/>
      <c r="P433" s="157"/>
      <c r="Q433" s="157"/>
      <c r="R433" s="157"/>
      <c r="S433" s="157"/>
      <c r="T433" s="158"/>
      <c r="AT433" s="154" t="s">
        <v>195</v>
      </c>
      <c r="AU433" s="154" t="s">
        <v>82</v>
      </c>
      <c r="AV433" s="12" t="s">
        <v>80</v>
      </c>
      <c r="AW433" s="12" t="s">
        <v>28</v>
      </c>
      <c r="AX433" s="12" t="s">
        <v>72</v>
      </c>
      <c r="AY433" s="154" t="s">
        <v>182</v>
      </c>
    </row>
    <row r="434" spans="2:65" s="13" customFormat="1">
      <c r="B434" s="159"/>
      <c r="D434" s="153" t="s">
        <v>195</v>
      </c>
      <c r="E434" s="160" t="s">
        <v>1</v>
      </c>
      <c r="F434" s="161" t="s">
        <v>239</v>
      </c>
      <c r="H434" s="162">
        <v>8</v>
      </c>
      <c r="L434" s="159"/>
      <c r="M434" s="163"/>
      <c r="N434" s="164"/>
      <c r="O434" s="164"/>
      <c r="P434" s="164"/>
      <c r="Q434" s="164"/>
      <c r="R434" s="164"/>
      <c r="S434" s="164"/>
      <c r="T434" s="165"/>
      <c r="AT434" s="160" t="s">
        <v>195</v>
      </c>
      <c r="AU434" s="160" t="s">
        <v>82</v>
      </c>
      <c r="AV434" s="13" t="s">
        <v>82</v>
      </c>
      <c r="AW434" s="13" t="s">
        <v>28</v>
      </c>
      <c r="AX434" s="13" t="s">
        <v>72</v>
      </c>
      <c r="AY434" s="160" t="s">
        <v>182</v>
      </c>
    </row>
    <row r="435" spans="2:65" s="14" customFormat="1">
      <c r="B435" s="166"/>
      <c r="D435" s="153" t="s">
        <v>195</v>
      </c>
      <c r="E435" s="167" t="s">
        <v>1</v>
      </c>
      <c r="F435" s="168" t="s">
        <v>205</v>
      </c>
      <c r="H435" s="169">
        <v>8</v>
      </c>
      <c r="L435" s="166"/>
      <c r="M435" s="170"/>
      <c r="N435" s="171"/>
      <c r="O435" s="171"/>
      <c r="P435" s="171"/>
      <c r="Q435" s="171"/>
      <c r="R435" s="171"/>
      <c r="S435" s="171"/>
      <c r="T435" s="172"/>
      <c r="AT435" s="167" t="s">
        <v>195</v>
      </c>
      <c r="AU435" s="167" t="s">
        <v>82</v>
      </c>
      <c r="AV435" s="14" t="s">
        <v>188</v>
      </c>
      <c r="AW435" s="14" t="s">
        <v>28</v>
      </c>
      <c r="AX435" s="14" t="s">
        <v>80</v>
      </c>
      <c r="AY435" s="167" t="s">
        <v>182</v>
      </c>
    </row>
    <row r="436" spans="2:65" s="1" customFormat="1" ht="16.5" customHeight="1">
      <c r="B436" s="139"/>
      <c r="C436" s="140" t="s">
        <v>495</v>
      </c>
      <c r="D436" s="140" t="s">
        <v>184</v>
      </c>
      <c r="E436" s="141" t="s">
        <v>496</v>
      </c>
      <c r="F436" s="142" t="s">
        <v>497</v>
      </c>
      <c r="G436" s="143" t="s">
        <v>461</v>
      </c>
      <c r="H436" s="144">
        <v>4</v>
      </c>
      <c r="I436" s="145"/>
      <c r="J436" s="145">
        <f>ROUND(I436*H436,2)</f>
        <v>0</v>
      </c>
      <c r="K436" s="142" t="s">
        <v>193</v>
      </c>
      <c r="L436" s="29"/>
      <c r="M436" s="146" t="s">
        <v>1</v>
      </c>
      <c r="N436" s="147" t="s">
        <v>37</v>
      </c>
      <c r="O436" s="148">
        <v>0.26800000000000002</v>
      </c>
      <c r="P436" s="148">
        <f>O436*H436</f>
        <v>1.0720000000000001</v>
      </c>
      <c r="Q436" s="148">
        <v>6.3549999999999995E-2</v>
      </c>
      <c r="R436" s="148">
        <f>Q436*H436</f>
        <v>0.25419999999999998</v>
      </c>
      <c r="S436" s="148">
        <v>0</v>
      </c>
      <c r="T436" s="149">
        <f>S436*H436</f>
        <v>0</v>
      </c>
      <c r="AR436" s="150" t="s">
        <v>188</v>
      </c>
      <c r="AT436" s="150" t="s">
        <v>184</v>
      </c>
      <c r="AU436" s="150" t="s">
        <v>82</v>
      </c>
      <c r="AY436" s="17" t="s">
        <v>182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7" t="s">
        <v>80</v>
      </c>
      <c r="BK436" s="151">
        <f>ROUND(I436*H436,2)</f>
        <v>0</v>
      </c>
      <c r="BL436" s="17" t="s">
        <v>188</v>
      </c>
      <c r="BM436" s="150" t="s">
        <v>498</v>
      </c>
    </row>
    <row r="437" spans="2:65" s="12" customFormat="1">
      <c r="B437" s="152"/>
      <c r="D437" s="153" t="s">
        <v>195</v>
      </c>
      <c r="E437" s="154" t="s">
        <v>1</v>
      </c>
      <c r="F437" s="155" t="s">
        <v>401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195</v>
      </c>
      <c r="AU437" s="154" t="s">
        <v>82</v>
      </c>
      <c r="AV437" s="12" t="s">
        <v>80</v>
      </c>
      <c r="AW437" s="12" t="s">
        <v>28</v>
      </c>
      <c r="AX437" s="12" t="s">
        <v>72</v>
      </c>
      <c r="AY437" s="154" t="s">
        <v>182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499</v>
      </c>
      <c r="D440" s="140" t="s">
        <v>184</v>
      </c>
      <c r="E440" s="141" t="s">
        <v>500</v>
      </c>
      <c r="F440" s="142" t="s">
        <v>501</v>
      </c>
      <c r="G440" s="143" t="s">
        <v>235</v>
      </c>
      <c r="H440" s="144">
        <v>0.24099999999999999</v>
      </c>
      <c r="I440" s="145"/>
      <c r="J440" s="145">
        <f>ROUND(I440*H440,2)</f>
        <v>0</v>
      </c>
      <c r="K440" s="142" t="s">
        <v>193</v>
      </c>
      <c r="L440" s="29"/>
      <c r="M440" s="146" t="s">
        <v>1</v>
      </c>
      <c r="N440" s="147" t="s">
        <v>37</v>
      </c>
      <c r="O440" s="148">
        <v>18.175000000000001</v>
      </c>
      <c r="P440" s="148">
        <f>O440*H440</f>
        <v>4.3801750000000004</v>
      </c>
      <c r="Q440" s="148">
        <v>1.9539999999999998E-2</v>
      </c>
      <c r="R440" s="148">
        <f>Q440*H440</f>
        <v>4.7091399999999997E-3</v>
      </c>
      <c r="S440" s="148">
        <v>0</v>
      </c>
      <c r="T440" s="149">
        <f>S440*H440</f>
        <v>0</v>
      </c>
      <c r="AR440" s="150" t="s">
        <v>188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188</v>
      </c>
      <c r="BM440" s="150" t="s">
        <v>502</v>
      </c>
    </row>
    <row r="441" spans="2:65" s="12" customFormat="1">
      <c r="B441" s="152"/>
      <c r="D441" s="153" t="s">
        <v>195</v>
      </c>
      <c r="E441" s="154" t="s">
        <v>1</v>
      </c>
      <c r="F441" s="155" t="s">
        <v>503</v>
      </c>
      <c r="H441" s="154" t="s">
        <v>1</v>
      </c>
      <c r="L441" s="152"/>
      <c r="M441" s="156"/>
      <c r="N441" s="157"/>
      <c r="O441" s="157"/>
      <c r="P441" s="157"/>
      <c r="Q441" s="157"/>
      <c r="R441" s="157"/>
      <c r="S441" s="157"/>
      <c r="T441" s="158"/>
      <c r="AT441" s="154" t="s">
        <v>195</v>
      </c>
      <c r="AU441" s="154" t="s">
        <v>82</v>
      </c>
      <c r="AV441" s="12" t="s">
        <v>80</v>
      </c>
      <c r="AW441" s="12" t="s">
        <v>28</v>
      </c>
      <c r="AX441" s="12" t="s">
        <v>72</v>
      </c>
      <c r="AY441" s="154" t="s">
        <v>182</v>
      </c>
    </row>
    <row r="442" spans="2:65" s="13" customFormat="1">
      <c r="B442" s="159"/>
      <c r="D442" s="153" t="s">
        <v>195</v>
      </c>
      <c r="E442" s="160" t="s">
        <v>1</v>
      </c>
      <c r="F442" s="161" t="s">
        <v>504</v>
      </c>
      <c r="H442" s="162">
        <v>0.24099999999999999</v>
      </c>
      <c r="L442" s="159"/>
      <c r="M442" s="163"/>
      <c r="N442" s="164"/>
      <c r="O442" s="164"/>
      <c r="P442" s="164"/>
      <c r="Q442" s="164"/>
      <c r="R442" s="164"/>
      <c r="S442" s="164"/>
      <c r="T442" s="165"/>
      <c r="AT442" s="160" t="s">
        <v>195</v>
      </c>
      <c r="AU442" s="160" t="s">
        <v>82</v>
      </c>
      <c r="AV442" s="13" t="s">
        <v>82</v>
      </c>
      <c r="AW442" s="13" t="s">
        <v>28</v>
      </c>
      <c r="AX442" s="13" t="s">
        <v>72</v>
      </c>
      <c r="AY442" s="160" t="s">
        <v>182</v>
      </c>
    </row>
    <row r="443" spans="2:65" s="14" customFormat="1">
      <c r="B443" s="166"/>
      <c r="D443" s="153" t="s">
        <v>195</v>
      </c>
      <c r="E443" s="167" t="s">
        <v>1</v>
      </c>
      <c r="F443" s="168" t="s">
        <v>205</v>
      </c>
      <c r="H443" s="169">
        <v>0.24099999999999999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195</v>
      </c>
      <c r="AU443" s="167" t="s">
        <v>82</v>
      </c>
      <c r="AV443" s="14" t="s">
        <v>188</v>
      </c>
      <c r="AW443" s="14" t="s">
        <v>28</v>
      </c>
      <c r="AX443" s="14" t="s">
        <v>80</v>
      </c>
      <c r="AY443" s="167" t="s">
        <v>182</v>
      </c>
    </row>
    <row r="444" spans="2:65" s="1" customFormat="1" ht="16.5" customHeight="1">
      <c r="B444" s="139"/>
      <c r="C444" s="173" t="s">
        <v>505</v>
      </c>
      <c r="D444" s="173" t="s">
        <v>266</v>
      </c>
      <c r="E444" s="174" t="s">
        <v>506</v>
      </c>
      <c r="F444" s="175" t="s">
        <v>507</v>
      </c>
      <c r="G444" s="176" t="s">
        <v>235</v>
      </c>
      <c r="H444" s="177">
        <v>0.26500000000000001</v>
      </c>
      <c r="I444" s="178"/>
      <c r="J444" s="178">
        <f>ROUND(I444*H444,2)</f>
        <v>0</v>
      </c>
      <c r="K444" s="175" t="s">
        <v>193</v>
      </c>
      <c r="L444" s="179"/>
      <c r="M444" s="180" t="s">
        <v>1</v>
      </c>
      <c r="N444" s="181" t="s">
        <v>37</v>
      </c>
      <c r="O444" s="148">
        <v>0</v>
      </c>
      <c r="P444" s="148">
        <f>O444*H444</f>
        <v>0</v>
      </c>
      <c r="Q444" s="148">
        <v>1</v>
      </c>
      <c r="R444" s="148">
        <f>Q444*H444</f>
        <v>0.26500000000000001</v>
      </c>
      <c r="S444" s="148">
        <v>0</v>
      </c>
      <c r="T444" s="149">
        <f>S444*H444</f>
        <v>0</v>
      </c>
      <c r="AR444" s="150" t="s">
        <v>239</v>
      </c>
      <c r="AT444" s="150" t="s">
        <v>266</v>
      </c>
      <c r="AU444" s="150" t="s">
        <v>82</v>
      </c>
      <c r="AY444" s="17" t="s">
        <v>182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80</v>
      </c>
      <c r="BK444" s="151">
        <f>ROUND(I444*H444,2)</f>
        <v>0</v>
      </c>
      <c r="BL444" s="17" t="s">
        <v>188</v>
      </c>
      <c r="BM444" s="150" t="s">
        <v>508</v>
      </c>
    </row>
    <row r="445" spans="2:65" s="13" customFormat="1">
      <c r="B445" s="159"/>
      <c r="D445" s="153" t="s">
        <v>195</v>
      </c>
      <c r="F445" s="161" t="s">
        <v>509</v>
      </c>
      <c r="H445" s="162">
        <v>0.26500000000000001</v>
      </c>
      <c r="L445" s="159"/>
      <c r="M445" s="163"/>
      <c r="N445" s="164"/>
      <c r="O445" s="164"/>
      <c r="P445" s="164"/>
      <c r="Q445" s="164"/>
      <c r="R445" s="164"/>
      <c r="S445" s="164"/>
      <c r="T445" s="165"/>
      <c r="AT445" s="160" t="s">
        <v>195</v>
      </c>
      <c r="AU445" s="160" t="s">
        <v>82</v>
      </c>
      <c r="AV445" s="13" t="s">
        <v>82</v>
      </c>
      <c r="AW445" s="13" t="s">
        <v>3</v>
      </c>
      <c r="AX445" s="13" t="s">
        <v>80</v>
      </c>
      <c r="AY445" s="160" t="s">
        <v>182</v>
      </c>
    </row>
    <row r="446" spans="2:65" s="1" customFormat="1" ht="24" customHeight="1">
      <c r="B446" s="139"/>
      <c r="C446" s="140" t="s">
        <v>510</v>
      </c>
      <c r="D446" s="140" t="s">
        <v>184</v>
      </c>
      <c r="E446" s="141" t="s">
        <v>511</v>
      </c>
      <c r="F446" s="142" t="s">
        <v>501</v>
      </c>
      <c r="G446" s="143" t="s">
        <v>235</v>
      </c>
      <c r="H446" s="144">
        <v>7.0000000000000007E-2</v>
      </c>
      <c r="I446" s="145"/>
      <c r="J446" s="145">
        <f>ROUND(I446*H446,2)</f>
        <v>0</v>
      </c>
      <c r="K446" s="142" t="s">
        <v>1</v>
      </c>
      <c r="L446" s="29"/>
      <c r="M446" s="146" t="s">
        <v>1</v>
      </c>
      <c r="N446" s="147" t="s">
        <v>37</v>
      </c>
      <c r="O446" s="148">
        <v>18.175000000000001</v>
      </c>
      <c r="P446" s="148">
        <f>O446*H446</f>
        <v>1.2722500000000001</v>
      </c>
      <c r="Q446" s="148">
        <v>1.9539999999999998E-2</v>
      </c>
      <c r="R446" s="148">
        <f>Q446*H446</f>
        <v>1.3678E-3</v>
      </c>
      <c r="S446" s="148">
        <v>0</v>
      </c>
      <c r="T446" s="149">
        <f>S446*H446</f>
        <v>0</v>
      </c>
      <c r="AR446" s="150" t="s">
        <v>188</v>
      </c>
      <c r="AT446" s="150" t="s">
        <v>184</v>
      </c>
      <c r="AU446" s="150" t="s">
        <v>82</v>
      </c>
      <c r="AY446" s="17" t="s">
        <v>182</v>
      </c>
      <c r="BE446" s="151">
        <f>IF(N446="základní",J446,0)</f>
        <v>0</v>
      </c>
      <c r="BF446" s="151">
        <f>IF(N446="snížená",J446,0)</f>
        <v>0</v>
      </c>
      <c r="BG446" s="151">
        <f>IF(N446="zákl. přenesená",J446,0)</f>
        <v>0</v>
      </c>
      <c r="BH446" s="151">
        <f>IF(N446="sníž. přenesená",J446,0)</f>
        <v>0</v>
      </c>
      <c r="BI446" s="151">
        <f>IF(N446="nulová",J446,0)</f>
        <v>0</v>
      </c>
      <c r="BJ446" s="17" t="s">
        <v>80</v>
      </c>
      <c r="BK446" s="151">
        <f>ROUND(I446*H446,2)</f>
        <v>0</v>
      </c>
      <c r="BL446" s="17" t="s">
        <v>188</v>
      </c>
      <c r="BM446" s="150" t="s">
        <v>512</v>
      </c>
    </row>
    <row r="447" spans="2:65" s="12" customFormat="1">
      <c r="B447" s="152"/>
      <c r="D447" s="153" t="s">
        <v>195</v>
      </c>
      <c r="E447" s="154" t="s">
        <v>1</v>
      </c>
      <c r="F447" s="155" t="s">
        <v>513</v>
      </c>
      <c r="H447" s="154" t="s">
        <v>1</v>
      </c>
      <c r="L447" s="152"/>
      <c r="M447" s="156"/>
      <c r="N447" s="157"/>
      <c r="O447" s="157"/>
      <c r="P447" s="157"/>
      <c r="Q447" s="157"/>
      <c r="R447" s="157"/>
      <c r="S447" s="157"/>
      <c r="T447" s="158"/>
      <c r="AT447" s="154" t="s">
        <v>195</v>
      </c>
      <c r="AU447" s="154" t="s">
        <v>82</v>
      </c>
      <c r="AV447" s="12" t="s">
        <v>80</v>
      </c>
      <c r="AW447" s="12" t="s">
        <v>28</v>
      </c>
      <c r="AX447" s="12" t="s">
        <v>72</v>
      </c>
      <c r="AY447" s="154" t="s">
        <v>182</v>
      </c>
    </row>
    <row r="448" spans="2:65" s="13" customFormat="1">
      <c r="B448" s="159"/>
      <c r="D448" s="153" t="s">
        <v>195</v>
      </c>
      <c r="E448" s="160" t="s">
        <v>1</v>
      </c>
      <c r="F448" s="161" t="s">
        <v>514</v>
      </c>
      <c r="H448" s="162">
        <v>7.0000000000000007E-2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195</v>
      </c>
      <c r="AU448" s="160" t="s">
        <v>82</v>
      </c>
      <c r="AV448" s="13" t="s">
        <v>82</v>
      </c>
      <c r="AW448" s="13" t="s">
        <v>28</v>
      </c>
      <c r="AX448" s="13" t="s">
        <v>72</v>
      </c>
      <c r="AY448" s="160" t="s">
        <v>182</v>
      </c>
    </row>
    <row r="449" spans="2:65" s="14" customFormat="1">
      <c r="B449" s="166"/>
      <c r="D449" s="153" t="s">
        <v>195</v>
      </c>
      <c r="E449" s="167" t="s">
        <v>1</v>
      </c>
      <c r="F449" s="168" t="s">
        <v>205</v>
      </c>
      <c r="H449" s="169">
        <v>7.0000000000000007E-2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195</v>
      </c>
      <c r="AU449" s="167" t="s">
        <v>82</v>
      </c>
      <c r="AV449" s="14" t="s">
        <v>188</v>
      </c>
      <c r="AW449" s="14" t="s">
        <v>28</v>
      </c>
      <c r="AX449" s="14" t="s">
        <v>80</v>
      </c>
      <c r="AY449" s="167" t="s">
        <v>182</v>
      </c>
    </row>
    <row r="450" spans="2:65" s="1" customFormat="1" ht="16.5" customHeight="1">
      <c r="B450" s="139"/>
      <c r="C450" s="173" t="s">
        <v>515</v>
      </c>
      <c r="D450" s="173" t="s">
        <v>266</v>
      </c>
      <c r="E450" s="174" t="s">
        <v>516</v>
      </c>
      <c r="F450" s="175" t="s">
        <v>517</v>
      </c>
      <c r="G450" s="176" t="s">
        <v>235</v>
      </c>
      <c r="H450" s="177">
        <v>7.5999999999999998E-2</v>
      </c>
      <c r="I450" s="178"/>
      <c r="J450" s="178">
        <f>ROUND(I450*H450,2)</f>
        <v>0</v>
      </c>
      <c r="K450" s="175" t="s">
        <v>193</v>
      </c>
      <c r="L450" s="179"/>
      <c r="M450" s="180" t="s">
        <v>1</v>
      </c>
      <c r="N450" s="181" t="s">
        <v>37</v>
      </c>
      <c r="O450" s="148">
        <v>0</v>
      </c>
      <c r="P450" s="148">
        <f>O450*H450</f>
        <v>0</v>
      </c>
      <c r="Q450" s="148">
        <v>1</v>
      </c>
      <c r="R450" s="148">
        <f>Q450*H450</f>
        <v>7.5999999999999998E-2</v>
      </c>
      <c r="S450" s="148">
        <v>0</v>
      </c>
      <c r="T450" s="149">
        <f>S450*H450</f>
        <v>0</v>
      </c>
      <c r="AR450" s="150" t="s">
        <v>239</v>
      </c>
      <c r="AT450" s="150" t="s">
        <v>266</v>
      </c>
      <c r="AU450" s="150" t="s">
        <v>82</v>
      </c>
      <c r="AY450" s="17" t="s">
        <v>182</v>
      </c>
      <c r="BE450" s="151">
        <f>IF(N450="základní",J450,0)</f>
        <v>0</v>
      </c>
      <c r="BF450" s="151">
        <f>IF(N450="snížená",J450,0)</f>
        <v>0</v>
      </c>
      <c r="BG450" s="151">
        <f>IF(N450="zákl. přenesená",J450,0)</f>
        <v>0</v>
      </c>
      <c r="BH450" s="151">
        <f>IF(N450="sníž. přenesená",J450,0)</f>
        <v>0</v>
      </c>
      <c r="BI450" s="151">
        <f>IF(N450="nulová",J450,0)</f>
        <v>0</v>
      </c>
      <c r="BJ450" s="17" t="s">
        <v>80</v>
      </c>
      <c r="BK450" s="151">
        <f>ROUND(I450*H450,2)</f>
        <v>0</v>
      </c>
      <c r="BL450" s="17" t="s">
        <v>188</v>
      </c>
      <c r="BM450" s="150" t="s">
        <v>518</v>
      </c>
    </row>
    <row r="451" spans="2:65" s="12" customFormat="1">
      <c r="B451" s="152"/>
      <c r="D451" s="153" t="s">
        <v>195</v>
      </c>
      <c r="E451" s="154" t="s">
        <v>1</v>
      </c>
      <c r="F451" s="155" t="s">
        <v>513</v>
      </c>
      <c r="H451" s="154" t="s">
        <v>1</v>
      </c>
      <c r="L451" s="152"/>
      <c r="M451" s="156"/>
      <c r="N451" s="157"/>
      <c r="O451" s="157"/>
      <c r="P451" s="157"/>
      <c r="Q451" s="157"/>
      <c r="R451" s="157"/>
      <c r="S451" s="157"/>
      <c r="T451" s="158"/>
      <c r="AT451" s="154" t="s">
        <v>195</v>
      </c>
      <c r="AU451" s="154" t="s">
        <v>82</v>
      </c>
      <c r="AV451" s="12" t="s">
        <v>80</v>
      </c>
      <c r="AW451" s="12" t="s">
        <v>28</v>
      </c>
      <c r="AX451" s="12" t="s">
        <v>72</v>
      </c>
      <c r="AY451" s="154" t="s">
        <v>182</v>
      </c>
    </row>
    <row r="452" spans="2:65" s="13" customFormat="1">
      <c r="B452" s="159"/>
      <c r="D452" s="153" t="s">
        <v>195</v>
      </c>
      <c r="E452" s="160" t="s">
        <v>1</v>
      </c>
      <c r="F452" s="161" t="s">
        <v>519</v>
      </c>
      <c r="H452" s="162">
        <v>7.5999999999999998E-2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28</v>
      </c>
      <c r="AX452" s="13" t="s">
        <v>72</v>
      </c>
      <c r="AY452" s="160" t="s">
        <v>182</v>
      </c>
    </row>
    <row r="453" spans="2:65" s="14" customFormat="1">
      <c r="B453" s="166"/>
      <c r="D453" s="153" t="s">
        <v>195</v>
      </c>
      <c r="E453" s="167" t="s">
        <v>1</v>
      </c>
      <c r="F453" s="168" t="s">
        <v>205</v>
      </c>
      <c r="H453" s="169">
        <v>7.5999999999999998E-2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7" t="s">
        <v>195</v>
      </c>
      <c r="AU453" s="167" t="s">
        <v>82</v>
      </c>
      <c r="AV453" s="14" t="s">
        <v>188</v>
      </c>
      <c r="AW453" s="14" t="s">
        <v>28</v>
      </c>
      <c r="AX453" s="14" t="s">
        <v>80</v>
      </c>
      <c r="AY453" s="167" t="s">
        <v>182</v>
      </c>
    </row>
    <row r="454" spans="2:65" s="1" customFormat="1" ht="24" customHeight="1">
      <c r="B454" s="139"/>
      <c r="C454" s="140" t="s">
        <v>520</v>
      </c>
      <c r="D454" s="140" t="s">
        <v>184</v>
      </c>
      <c r="E454" s="141" t="s">
        <v>521</v>
      </c>
      <c r="F454" s="142" t="s">
        <v>501</v>
      </c>
      <c r="G454" s="143" t="s">
        <v>235</v>
      </c>
      <c r="H454" s="144">
        <v>0.44900000000000001</v>
      </c>
      <c r="I454" s="145"/>
      <c r="J454" s="145">
        <f>ROUND(I454*H454,2)</f>
        <v>0</v>
      </c>
      <c r="K454" s="142" t="s">
        <v>1</v>
      </c>
      <c r="L454" s="29"/>
      <c r="M454" s="146" t="s">
        <v>1</v>
      </c>
      <c r="N454" s="147" t="s">
        <v>37</v>
      </c>
      <c r="O454" s="148">
        <v>18.175000000000001</v>
      </c>
      <c r="P454" s="148">
        <f>O454*H454</f>
        <v>8.1605749999999997</v>
      </c>
      <c r="Q454" s="148">
        <v>1.9539999999999998E-2</v>
      </c>
      <c r="R454" s="148">
        <f>Q454*H454</f>
        <v>8.7734600000000003E-3</v>
      </c>
      <c r="S454" s="148">
        <v>0</v>
      </c>
      <c r="T454" s="149">
        <f>S454*H454</f>
        <v>0</v>
      </c>
      <c r="AR454" s="150" t="s">
        <v>188</v>
      </c>
      <c r="AT454" s="150" t="s">
        <v>184</v>
      </c>
      <c r="AU454" s="150" t="s">
        <v>82</v>
      </c>
      <c r="AY454" s="17" t="s">
        <v>182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7" t="s">
        <v>80</v>
      </c>
      <c r="BK454" s="151">
        <f>ROUND(I454*H454,2)</f>
        <v>0</v>
      </c>
      <c r="BL454" s="17" t="s">
        <v>188</v>
      </c>
      <c r="BM454" s="150" t="s">
        <v>522</v>
      </c>
    </row>
    <row r="455" spans="2:65" s="12" customFormat="1">
      <c r="B455" s="152"/>
      <c r="D455" s="153" t="s">
        <v>195</v>
      </c>
      <c r="E455" s="154" t="s">
        <v>1</v>
      </c>
      <c r="F455" s="155" t="s">
        <v>523</v>
      </c>
      <c r="H455" s="154" t="s">
        <v>1</v>
      </c>
      <c r="L455" s="152"/>
      <c r="M455" s="156"/>
      <c r="N455" s="157"/>
      <c r="O455" s="157"/>
      <c r="P455" s="157"/>
      <c r="Q455" s="157"/>
      <c r="R455" s="157"/>
      <c r="S455" s="157"/>
      <c r="T455" s="158"/>
      <c r="AT455" s="154" t="s">
        <v>195</v>
      </c>
      <c r="AU455" s="154" t="s">
        <v>82</v>
      </c>
      <c r="AV455" s="12" t="s">
        <v>80</v>
      </c>
      <c r="AW455" s="12" t="s">
        <v>28</v>
      </c>
      <c r="AX455" s="12" t="s">
        <v>72</v>
      </c>
      <c r="AY455" s="154" t="s">
        <v>182</v>
      </c>
    </row>
    <row r="456" spans="2:65" s="13" customFormat="1">
      <c r="B456" s="159"/>
      <c r="D456" s="153" t="s">
        <v>195</v>
      </c>
      <c r="E456" s="160" t="s">
        <v>1</v>
      </c>
      <c r="F456" s="161" t="s">
        <v>524</v>
      </c>
      <c r="H456" s="162">
        <v>0.44900000000000001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195</v>
      </c>
      <c r="AU456" s="160" t="s">
        <v>82</v>
      </c>
      <c r="AV456" s="13" t="s">
        <v>82</v>
      </c>
      <c r="AW456" s="13" t="s">
        <v>28</v>
      </c>
      <c r="AX456" s="13" t="s">
        <v>72</v>
      </c>
      <c r="AY456" s="160" t="s">
        <v>182</v>
      </c>
    </row>
    <row r="457" spans="2:65" s="14" customFormat="1">
      <c r="B457" s="166"/>
      <c r="D457" s="153" t="s">
        <v>195</v>
      </c>
      <c r="E457" s="167" t="s">
        <v>1</v>
      </c>
      <c r="F457" s="168" t="s">
        <v>205</v>
      </c>
      <c r="H457" s="169">
        <v>0.44900000000000001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7" t="s">
        <v>195</v>
      </c>
      <c r="AU457" s="167" t="s">
        <v>82</v>
      </c>
      <c r="AV457" s="14" t="s">
        <v>188</v>
      </c>
      <c r="AW457" s="14" t="s">
        <v>28</v>
      </c>
      <c r="AX457" s="14" t="s">
        <v>80</v>
      </c>
      <c r="AY457" s="167" t="s">
        <v>182</v>
      </c>
    </row>
    <row r="458" spans="2:65" s="1" customFormat="1" ht="16.5" customHeight="1">
      <c r="B458" s="139"/>
      <c r="C458" s="173" t="s">
        <v>525</v>
      </c>
      <c r="D458" s="173" t="s">
        <v>266</v>
      </c>
      <c r="E458" s="174" t="s">
        <v>526</v>
      </c>
      <c r="F458" s="175" t="s">
        <v>527</v>
      </c>
      <c r="G458" s="176" t="s">
        <v>235</v>
      </c>
      <c r="H458" s="177">
        <v>0.48499999999999999</v>
      </c>
      <c r="I458" s="178"/>
      <c r="J458" s="178">
        <f>ROUND(I458*H458,2)</f>
        <v>0</v>
      </c>
      <c r="K458" s="175" t="s">
        <v>1</v>
      </c>
      <c r="L458" s="179"/>
      <c r="M458" s="180" t="s">
        <v>1</v>
      </c>
      <c r="N458" s="181" t="s">
        <v>37</v>
      </c>
      <c r="O458" s="148">
        <v>0</v>
      </c>
      <c r="P458" s="148">
        <f>O458*H458</f>
        <v>0</v>
      </c>
      <c r="Q458" s="148">
        <v>1</v>
      </c>
      <c r="R458" s="148">
        <f>Q458*H458</f>
        <v>0.48499999999999999</v>
      </c>
      <c r="S458" s="148">
        <v>0</v>
      </c>
      <c r="T458" s="149">
        <f>S458*H458</f>
        <v>0</v>
      </c>
      <c r="AR458" s="150" t="s">
        <v>239</v>
      </c>
      <c r="AT458" s="150" t="s">
        <v>266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188</v>
      </c>
      <c r="BM458" s="150" t="s">
        <v>528</v>
      </c>
    </row>
    <row r="459" spans="2:65" s="12" customFormat="1">
      <c r="B459" s="152"/>
      <c r="D459" s="153" t="s">
        <v>195</v>
      </c>
      <c r="E459" s="154" t="s">
        <v>1</v>
      </c>
      <c r="F459" s="155" t="s">
        <v>413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2" customFormat="1">
      <c r="B460" s="152"/>
      <c r="D460" s="153" t="s">
        <v>195</v>
      </c>
      <c r="E460" s="154" t="s">
        <v>1</v>
      </c>
      <c r="F460" s="155" t="s">
        <v>523</v>
      </c>
      <c r="H460" s="154" t="s">
        <v>1</v>
      </c>
      <c r="L460" s="152"/>
      <c r="M460" s="156"/>
      <c r="N460" s="157"/>
      <c r="O460" s="157"/>
      <c r="P460" s="157"/>
      <c r="Q460" s="157"/>
      <c r="R460" s="157"/>
      <c r="S460" s="157"/>
      <c r="T460" s="158"/>
      <c r="AT460" s="154" t="s">
        <v>195</v>
      </c>
      <c r="AU460" s="154" t="s">
        <v>82</v>
      </c>
      <c r="AV460" s="12" t="s">
        <v>80</v>
      </c>
      <c r="AW460" s="12" t="s">
        <v>28</v>
      </c>
      <c r="AX460" s="12" t="s">
        <v>72</v>
      </c>
      <c r="AY460" s="154" t="s">
        <v>182</v>
      </c>
    </row>
    <row r="461" spans="2:65" s="13" customFormat="1">
      <c r="B461" s="159"/>
      <c r="D461" s="153" t="s">
        <v>195</v>
      </c>
      <c r="E461" s="160" t="s">
        <v>1</v>
      </c>
      <c r="F461" s="161" t="s">
        <v>529</v>
      </c>
      <c r="H461" s="162">
        <v>0.48499999999999999</v>
      </c>
      <c r="L461" s="159"/>
      <c r="M461" s="163"/>
      <c r="N461" s="164"/>
      <c r="O461" s="164"/>
      <c r="P461" s="164"/>
      <c r="Q461" s="164"/>
      <c r="R461" s="164"/>
      <c r="S461" s="164"/>
      <c r="T461" s="165"/>
      <c r="AT461" s="160" t="s">
        <v>195</v>
      </c>
      <c r="AU461" s="160" t="s">
        <v>82</v>
      </c>
      <c r="AV461" s="13" t="s">
        <v>82</v>
      </c>
      <c r="AW461" s="13" t="s">
        <v>28</v>
      </c>
      <c r="AX461" s="13" t="s">
        <v>72</v>
      </c>
      <c r="AY461" s="160" t="s">
        <v>182</v>
      </c>
    </row>
    <row r="462" spans="2:65" s="14" customFormat="1">
      <c r="B462" s="166"/>
      <c r="D462" s="153" t="s">
        <v>195</v>
      </c>
      <c r="E462" s="167" t="s">
        <v>1</v>
      </c>
      <c r="F462" s="168" t="s">
        <v>205</v>
      </c>
      <c r="H462" s="169">
        <v>0.48499999999999999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195</v>
      </c>
      <c r="AU462" s="167" t="s">
        <v>82</v>
      </c>
      <c r="AV462" s="14" t="s">
        <v>188</v>
      </c>
      <c r="AW462" s="14" t="s">
        <v>28</v>
      </c>
      <c r="AX462" s="14" t="s">
        <v>80</v>
      </c>
      <c r="AY462" s="167" t="s">
        <v>182</v>
      </c>
    </row>
    <row r="463" spans="2:65" s="1" customFormat="1" ht="24" customHeight="1">
      <c r="B463" s="139"/>
      <c r="C463" s="140" t="s">
        <v>530</v>
      </c>
      <c r="D463" s="140" t="s">
        <v>184</v>
      </c>
      <c r="E463" s="141" t="s">
        <v>531</v>
      </c>
      <c r="F463" s="142" t="s">
        <v>532</v>
      </c>
      <c r="G463" s="143" t="s">
        <v>235</v>
      </c>
      <c r="H463" s="144">
        <v>0.45800000000000002</v>
      </c>
      <c r="I463" s="145"/>
      <c r="J463" s="145">
        <f>ROUND(I463*H463,2)</f>
        <v>0</v>
      </c>
      <c r="K463" s="142" t="s">
        <v>193</v>
      </c>
      <c r="L463" s="29"/>
      <c r="M463" s="146" t="s">
        <v>1</v>
      </c>
      <c r="N463" s="147" t="s">
        <v>37</v>
      </c>
      <c r="O463" s="148">
        <v>16.582999999999998</v>
      </c>
      <c r="P463" s="148">
        <f>O463*H463</f>
        <v>7.5950139999999999</v>
      </c>
      <c r="Q463" s="148">
        <v>1.7090000000000001E-2</v>
      </c>
      <c r="R463" s="148">
        <f>Q463*H463</f>
        <v>7.8272200000000011E-3</v>
      </c>
      <c r="S463" s="148">
        <v>0</v>
      </c>
      <c r="T463" s="149">
        <f>S463*H463</f>
        <v>0</v>
      </c>
      <c r="AR463" s="150" t="s">
        <v>188</v>
      </c>
      <c r="AT463" s="150" t="s">
        <v>184</v>
      </c>
      <c r="AU463" s="150" t="s">
        <v>82</v>
      </c>
      <c r="AY463" s="17" t="s">
        <v>182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80</v>
      </c>
      <c r="BK463" s="151">
        <f>ROUND(I463*H463,2)</f>
        <v>0</v>
      </c>
      <c r="BL463" s="17" t="s">
        <v>188</v>
      </c>
      <c r="BM463" s="150" t="s">
        <v>533</v>
      </c>
    </row>
    <row r="464" spans="2:65" s="12" customFormat="1">
      <c r="B464" s="152"/>
      <c r="D464" s="153" t="s">
        <v>195</v>
      </c>
      <c r="E464" s="154" t="s">
        <v>1</v>
      </c>
      <c r="F464" s="155" t="s">
        <v>534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195</v>
      </c>
      <c r="AU464" s="154" t="s">
        <v>82</v>
      </c>
      <c r="AV464" s="12" t="s">
        <v>80</v>
      </c>
      <c r="AW464" s="12" t="s">
        <v>28</v>
      </c>
      <c r="AX464" s="12" t="s">
        <v>72</v>
      </c>
      <c r="AY464" s="154" t="s">
        <v>182</v>
      </c>
    </row>
    <row r="465" spans="2:65" s="13" customFormat="1">
      <c r="B465" s="159"/>
      <c r="D465" s="153" t="s">
        <v>195</v>
      </c>
      <c r="E465" s="160" t="s">
        <v>1</v>
      </c>
      <c r="F465" s="161" t="s">
        <v>535</v>
      </c>
      <c r="H465" s="162">
        <v>0.45800000000000002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195</v>
      </c>
      <c r="AU465" s="160" t="s">
        <v>82</v>
      </c>
      <c r="AV465" s="13" t="s">
        <v>82</v>
      </c>
      <c r="AW465" s="13" t="s">
        <v>28</v>
      </c>
      <c r="AX465" s="13" t="s">
        <v>72</v>
      </c>
      <c r="AY465" s="160" t="s">
        <v>182</v>
      </c>
    </row>
    <row r="466" spans="2:65" s="14" customFormat="1">
      <c r="B466" s="166"/>
      <c r="D466" s="153" t="s">
        <v>195</v>
      </c>
      <c r="E466" s="167" t="s">
        <v>1</v>
      </c>
      <c r="F466" s="168" t="s">
        <v>205</v>
      </c>
      <c r="H466" s="169">
        <v>0.45800000000000002</v>
      </c>
      <c r="L466" s="166"/>
      <c r="M466" s="170"/>
      <c r="N466" s="171"/>
      <c r="O466" s="171"/>
      <c r="P466" s="171"/>
      <c r="Q466" s="171"/>
      <c r="R466" s="171"/>
      <c r="S466" s="171"/>
      <c r="T466" s="172"/>
      <c r="AT466" s="167" t="s">
        <v>195</v>
      </c>
      <c r="AU466" s="167" t="s">
        <v>82</v>
      </c>
      <c r="AV466" s="14" t="s">
        <v>188</v>
      </c>
      <c r="AW466" s="14" t="s">
        <v>28</v>
      </c>
      <c r="AX466" s="14" t="s">
        <v>80</v>
      </c>
      <c r="AY466" s="167" t="s">
        <v>182</v>
      </c>
    </row>
    <row r="467" spans="2:65" s="1" customFormat="1" ht="16.5" customHeight="1">
      <c r="B467" s="139"/>
      <c r="C467" s="173" t="s">
        <v>536</v>
      </c>
      <c r="D467" s="173" t="s">
        <v>266</v>
      </c>
      <c r="E467" s="174" t="s">
        <v>537</v>
      </c>
      <c r="F467" s="175" t="s">
        <v>538</v>
      </c>
      <c r="G467" s="176" t="s">
        <v>235</v>
      </c>
      <c r="H467" s="177">
        <v>0.495</v>
      </c>
      <c r="I467" s="178"/>
      <c r="J467" s="178">
        <f>ROUND(I467*H467,2)</f>
        <v>0</v>
      </c>
      <c r="K467" s="175" t="s">
        <v>1</v>
      </c>
      <c r="L467" s="179"/>
      <c r="M467" s="180" t="s">
        <v>1</v>
      </c>
      <c r="N467" s="181" t="s">
        <v>37</v>
      </c>
      <c r="O467" s="148">
        <v>0</v>
      </c>
      <c r="P467" s="148">
        <f>O467*H467</f>
        <v>0</v>
      </c>
      <c r="Q467" s="148">
        <v>1</v>
      </c>
      <c r="R467" s="148">
        <f>Q467*H467</f>
        <v>0.495</v>
      </c>
      <c r="S467" s="148">
        <v>0</v>
      </c>
      <c r="T467" s="149">
        <f>S467*H467</f>
        <v>0</v>
      </c>
      <c r="AR467" s="150" t="s">
        <v>239</v>
      </c>
      <c r="AT467" s="150" t="s">
        <v>266</v>
      </c>
      <c r="AU467" s="150" t="s">
        <v>82</v>
      </c>
      <c r="AY467" s="17" t="s">
        <v>182</v>
      </c>
      <c r="BE467" s="151">
        <f>IF(N467="základní",J467,0)</f>
        <v>0</v>
      </c>
      <c r="BF467" s="151">
        <f>IF(N467="snížená",J467,0)</f>
        <v>0</v>
      </c>
      <c r="BG467" s="151">
        <f>IF(N467="zákl. přenesená",J467,0)</f>
        <v>0</v>
      </c>
      <c r="BH467" s="151">
        <f>IF(N467="sníž. přenesená",J467,0)</f>
        <v>0</v>
      </c>
      <c r="BI467" s="151">
        <f>IF(N467="nulová",J467,0)</f>
        <v>0</v>
      </c>
      <c r="BJ467" s="17" t="s">
        <v>80</v>
      </c>
      <c r="BK467" s="151">
        <f>ROUND(I467*H467,2)</f>
        <v>0</v>
      </c>
      <c r="BL467" s="17" t="s">
        <v>188</v>
      </c>
      <c r="BM467" s="150" t="s">
        <v>539</v>
      </c>
    </row>
    <row r="468" spans="2:65" s="13" customFormat="1">
      <c r="B468" s="159"/>
      <c r="D468" s="153" t="s">
        <v>195</v>
      </c>
      <c r="F468" s="161" t="s">
        <v>540</v>
      </c>
      <c r="H468" s="162">
        <v>0.495</v>
      </c>
      <c r="L468" s="159"/>
      <c r="M468" s="163"/>
      <c r="N468" s="164"/>
      <c r="O468" s="164"/>
      <c r="P468" s="164"/>
      <c r="Q468" s="164"/>
      <c r="R468" s="164"/>
      <c r="S468" s="164"/>
      <c r="T468" s="165"/>
      <c r="AT468" s="160" t="s">
        <v>195</v>
      </c>
      <c r="AU468" s="160" t="s">
        <v>82</v>
      </c>
      <c r="AV468" s="13" t="s">
        <v>82</v>
      </c>
      <c r="AW468" s="13" t="s">
        <v>3</v>
      </c>
      <c r="AX468" s="13" t="s">
        <v>80</v>
      </c>
      <c r="AY468" s="160" t="s">
        <v>182</v>
      </c>
    </row>
    <row r="469" spans="2:65" s="1" customFormat="1" ht="24" customHeight="1">
      <c r="B469" s="139"/>
      <c r="C469" s="140" t="s">
        <v>541</v>
      </c>
      <c r="D469" s="140" t="s">
        <v>184</v>
      </c>
      <c r="E469" s="141" t="s">
        <v>542</v>
      </c>
      <c r="F469" s="142" t="s">
        <v>532</v>
      </c>
      <c r="G469" s="143" t="s">
        <v>235</v>
      </c>
      <c r="H469" s="144">
        <v>0.22800000000000001</v>
      </c>
      <c r="I469" s="145"/>
      <c r="J469" s="145">
        <f>ROUND(I469*H469,2)</f>
        <v>0</v>
      </c>
      <c r="K469" s="142" t="s">
        <v>1</v>
      </c>
      <c r="L469" s="29"/>
      <c r="M469" s="146" t="s">
        <v>1</v>
      </c>
      <c r="N469" s="147" t="s">
        <v>37</v>
      </c>
      <c r="O469" s="148">
        <v>16.582999999999998</v>
      </c>
      <c r="P469" s="148">
        <f>O469*H469</f>
        <v>3.7809239999999997</v>
      </c>
      <c r="Q469" s="148">
        <v>1.7090000000000001E-2</v>
      </c>
      <c r="R469" s="148">
        <f>Q469*H469</f>
        <v>3.8965200000000005E-3</v>
      </c>
      <c r="S469" s="148">
        <v>0</v>
      </c>
      <c r="T469" s="149">
        <f>S469*H469</f>
        <v>0</v>
      </c>
      <c r="AR469" s="150" t="s">
        <v>188</v>
      </c>
      <c r="AT469" s="150" t="s">
        <v>184</v>
      </c>
      <c r="AU469" s="150" t="s">
        <v>82</v>
      </c>
      <c r="AY469" s="17" t="s">
        <v>182</v>
      </c>
      <c r="BE469" s="151">
        <f>IF(N469="základní",J469,0)</f>
        <v>0</v>
      </c>
      <c r="BF469" s="151">
        <f>IF(N469="snížená",J469,0)</f>
        <v>0</v>
      </c>
      <c r="BG469" s="151">
        <f>IF(N469="zákl. přenesená",J469,0)</f>
        <v>0</v>
      </c>
      <c r="BH469" s="151">
        <f>IF(N469="sníž. přenesená",J469,0)</f>
        <v>0</v>
      </c>
      <c r="BI469" s="151">
        <f>IF(N469="nulová",J469,0)</f>
        <v>0</v>
      </c>
      <c r="BJ469" s="17" t="s">
        <v>80</v>
      </c>
      <c r="BK469" s="151">
        <f>ROUND(I469*H469,2)</f>
        <v>0</v>
      </c>
      <c r="BL469" s="17" t="s">
        <v>188</v>
      </c>
      <c r="BM469" s="150" t="s">
        <v>543</v>
      </c>
    </row>
    <row r="470" spans="2:65" s="12" customFormat="1">
      <c r="B470" s="152"/>
      <c r="D470" s="153" t="s">
        <v>195</v>
      </c>
      <c r="E470" s="154" t="s">
        <v>1</v>
      </c>
      <c r="F470" s="155" t="s">
        <v>410</v>
      </c>
      <c r="H470" s="154" t="s">
        <v>1</v>
      </c>
      <c r="L470" s="152"/>
      <c r="M470" s="156"/>
      <c r="N470" s="157"/>
      <c r="O470" s="157"/>
      <c r="P470" s="157"/>
      <c r="Q470" s="157"/>
      <c r="R470" s="157"/>
      <c r="S470" s="157"/>
      <c r="T470" s="158"/>
      <c r="AT470" s="154" t="s">
        <v>195</v>
      </c>
      <c r="AU470" s="154" t="s">
        <v>82</v>
      </c>
      <c r="AV470" s="12" t="s">
        <v>80</v>
      </c>
      <c r="AW470" s="12" t="s">
        <v>28</v>
      </c>
      <c r="AX470" s="12" t="s">
        <v>72</v>
      </c>
      <c r="AY470" s="154" t="s">
        <v>182</v>
      </c>
    </row>
    <row r="471" spans="2:65" s="13" customFormat="1">
      <c r="B471" s="159"/>
      <c r="D471" s="153" t="s">
        <v>195</v>
      </c>
      <c r="E471" s="160" t="s">
        <v>1</v>
      </c>
      <c r="F471" s="161" t="s">
        <v>544</v>
      </c>
      <c r="H471" s="162">
        <v>0.22800000000000001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195</v>
      </c>
      <c r="AU471" s="160" t="s">
        <v>82</v>
      </c>
      <c r="AV471" s="13" t="s">
        <v>82</v>
      </c>
      <c r="AW471" s="13" t="s">
        <v>28</v>
      </c>
      <c r="AX471" s="13" t="s">
        <v>72</v>
      </c>
      <c r="AY471" s="160" t="s">
        <v>182</v>
      </c>
    </row>
    <row r="472" spans="2:65" s="14" customFormat="1">
      <c r="B472" s="166"/>
      <c r="D472" s="153" t="s">
        <v>195</v>
      </c>
      <c r="E472" s="167" t="s">
        <v>1</v>
      </c>
      <c r="F472" s="168" t="s">
        <v>205</v>
      </c>
      <c r="H472" s="169">
        <v>0.22800000000000001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7" t="s">
        <v>195</v>
      </c>
      <c r="AU472" s="167" t="s">
        <v>82</v>
      </c>
      <c r="AV472" s="14" t="s">
        <v>188</v>
      </c>
      <c r="AW472" s="14" t="s">
        <v>28</v>
      </c>
      <c r="AX472" s="14" t="s">
        <v>80</v>
      </c>
      <c r="AY472" s="167" t="s">
        <v>182</v>
      </c>
    </row>
    <row r="473" spans="2:65" s="1" customFormat="1" ht="16.5" customHeight="1">
      <c r="B473" s="139"/>
      <c r="C473" s="173" t="s">
        <v>545</v>
      </c>
      <c r="D473" s="173" t="s">
        <v>266</v>
      </c>
      <c r="E473" s="174" t="s">
        <v>546</v>
      </c>
      <c r="F473" s="175" t="s">
        <v>547</v>
      </c>
      <c r="G473" s="176" t="s">
        <v>235</v>
      </c>
      <c r="H473" s="177">
        <v>0.246</v>
      </c>
      <c r="I473" s="178"/>
      <c r="J473" s="178">
        <f>ROUND(I473*H473,2)</f>
        <v>0</v>
      </c>
      <c r="K473" s="175" t="s">
        <v>193</v>
      </c>
      <c r="L473" s="179"/>
      <c r="M473" s="180" t="s">
        <v>1</v>
      </c>
      <c r="N473" s="181" t="s">
        <v>37</v>
      </c>
      <c r="O473" s="148">
        <v>0</v>
      </c>
      <c r="P473" s="148">
        <f>O473*H473</f>
        <v>0</v>
      </c>
      <c r="Q473" s="148">
        <v>1</v>
      </c>
      <c r="R473" s="148">
        <f>Q473*H473</f>
        <v>0.246</v>
      </c>
      <c r="S473" s="148">
        <v>0</v>
      </c>
      <c r="T473" s="149">
        <f>S473*H473</f>
        <v>0</v>
      </c>
      <c r="AR473" s="150" t="s">
        <v>239</v>
      </c>
      <c r="AT473" s="150" t="s">
        <v>266</v>
      </c>
      <c r="AU473" s="150" t="s">
        <v>82</v>
      </c>
      <c r="AY473" s="17" t="s">
        <v>182</v>
      </c>
      <c r="BE473" s="151">
        <f>IF(N473="základní",J473,0)</f>
        <v>0</v>
      </c>
      <c r="BF473" s="151">
        <f>IF(N473="snížená",J473,0)</f>
        <v>0</v>
      </c>
      <c r="BG473" s="151">
        <f>IF(N473="zákl. přenesená",J473,0)</f>
        <v>0</v>
      </c>
      <c r="BH473" s="151">
        <f>IF(N473="sníž. přenesená",J473,0)</f>
        <v>0</v>
      </c>
      <c r="BI473" s="151">
        <f>IF(N473="nulová",J473,0)</f>
        <v>0</v>
      </c>
      <c r="BJ473" s="17" t="s">
        <v>80</v>
      </c>
      <c r="BK473" s="151">
        <f>ROUND(I473*H473,2)</f>
        <v>0</v>
      </c>
      <c r="BL473" s="17" t="s">
        <v>188</v>
      </c>
      <c r="BM473" s="150" t="s">
        <v>548</v>
      </c>
    </row>
    <row r="474" spans="2:65" s="13" customFormat="1">
      <c r="B474" s="159"/>
      <c r="D474" s="153" t="s">
        <v>195</v>
      </c>
      <c r="F474" s="161" t="s">
        <v>549</v>
      </c>
      <c r="H474" s="162">
        <v>0.246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3</v>
      </c>
      <c r="AX474" s="13" t="s">
        <v>80</v>
      </c>
      <c r="AY474" s="160" t="s">
        <v>182</v>
      </c>
    </row>
    <row r="475" spans="2:65" s="1" customFormat="1" ht="24" customHeight="1">
      <c r="B475" s="139"/>
      <c r="C475" s="140" t="s">
        <v>550</v>
      </c>
      <c r="D475" s="140" t="s">
        <v>184</v>
      </c>
      <c r="E475" s="141" t="s">
        <v>551</v>
      </c>
      <c r="F475" s="142" t="s">
        <v>552</v>
      </c>
      <c r="G475" s="143" t="s">
        <v>461</v>
      </c>
      <c r="H475" s="144">
        <v>56</v>
      </c>
      <c r="I475" s="145"/>
      <c r="J475" s="145">
        <f>ROUND(I475*H475,2)</f>
        <v>0</v>
      </c>
      <c r="K475" s="142" t="s">
        <v>193</v>
      </c>
      <c r="L475" s="29"/>
      <c r="M475" s="146" t="s">
        <v>1</v>
      </c>
      <c r="N475" s="147" t="s">
        <v>37</v>
      </c>
      <c r="O475" s="148">
        <v>2.5579999999999998</v>
      </c>
      <c r="P475" s="148">
        <f>O475*H475</f>
        <v>143.24799999999999</v>
      </c>
      <c r="Q475" s="148">
        <v>0.44674000000000003</v>
      </c>
      <c r="R475" s="148">
        <f>Q475*H475</f>
        <v>25.017440000000001</v>
      </c>
      <c r="S475" s="148">
        <v>0</v>
      </c>
      <c r="T475" s="149">
        <f>S475*H475</f>
        <v>0</v>
      </c>
      <c r="AR475" s="150" t="s">
        <v>188</v>
      </c>
      <c r="AT475" s="150" t="s">
        <v>184</v>
      </c>
      <c r="AU475" s="150" t="s">
        <v>82</v>
      </c>
      <c r="AY475" s="17" t="s">
        <v>182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7" t="s">
        <v>80</v>
      </c>
      <c r="BK475" s="151">
        <f>ROUND(I475*H475,2)</f>
        <v>0</v>
      </c>
      <c r="BL475" s="17" t="s">
        <v>188</v>
      </c>
      <c r="BM475" s="150" t="s">
        <v>553</v>
      </c>
    </row>
    <row r="476" spans="2:65" s="12" customFormat="1">
      <c r="B476" s="152"/>
      <c r="D476" s="153" t="s">
        <v>195</v>
      </c>
      <c r="E476" s="154" t="s">
        <v>1</v>
      </c>
      <c r="F476" s="155" t="s">
        <v>401</v>
      </c>
      <c r="H476" s="154" t="s">
        <v>1</v>
      </c>
      <c r="L476" s="152"/>
      <c r="M476" s="156"/>
      <c r="N476" s="157"/>
      <c r="O476" s="157"/>
      <c r="P476" s="157"/>
      <c r="Q476" s="157"/>
      <c r="R476" s="157"/>
      <c r="S476" s="157"/>
      <c r="T476" s="158"/>
      <c r="AT476" s="154" t="s">
        <v>195</v>
      </c>
      <c r="AU476" s="154" t="s">
        <v>82</v>
      </c>
      <c r="AV476" s="12" t="s">
        <v>80</v>
      </c>
      <c r="AW476" s="12" t="s">
        <v>28</v>
      </c>
      <c r="AX476" s="12" t="s">
        <v>72</v>
      </c>
      <c r="AY476" s="154" t="s">
        <v>182</v>
      </c>
    </row>
    <row r="477" spans="2:65" s="13" customFormat="1">
      <c r="B477" s="159"/>
      <c r="D477" s="153" t="s">
        <v>195</v>
      </c>
      <c r="E477" s="160" t="s">
        <v>1</v>
      </c>
      <c r="F477" s="161" t="s">
        <v>554</v>
      </c>
      <c r="H477" s="162">
        <v>26</v>
      </c>
      <c r="L477" s="159"/>
      <c r="M477" s="163"/>
      <c r="N477" s="164"/>
      <c r="O477" s="164"/>
      <c r="P477" s="164"/>
      <c r="Q477" s="164"/>
      <c r="R477" s="164"/>
      <c r="S477" s="164"/>
      <c r="T477" s="165"/>
      <c r="AT477" s="160" t="s">
        <v>195</v>
      </c>
      <c r="AU477" s="160" t="s">
        <v>82</v>
      </c>
      <c r="AV477" s="13" t="s">
        <v>82</v>
      </c>
      <c r="AW477" s="13" t="s">
        <v>28</v>
      </c>
      <c r="AX477" s="13" t="s">
        <v>72</v>
      </c>
      <c r="AY477" s="160" t="s">
        <v>182</v>
      </c>
    </row>
    <row r="478" spans="2:65" s="15" customFormat="1">
      <c r="B478" s="182"/>
      <c r="D478" s="153" t="s">
        <v>195</v>
      </c>
      <c r="E478" s="183" t="s">
        <v>1</v>
      </c>
      <c r="F478" s="184" t="s">
        <v>555</v>
      </c>
      <c r="H478" s="185">
        <v>26</v>
      </c>
      <c r="L478" s="182"/>
      <c r="M478" s="186"/>
      <c r="N478" s="187"/>
      <c r="O478" s="187"/>
      <c r="P478" s="187"/>
      <c r="Q478" s="187"/>
      <c r="R478" s="187"/>
      <c r="S478" s="187"/>
      <c r="T478" s="188"/>
      <c r="AT478" s="183" t="s">
        <v>195</v>
      </c>
      <c r="AU478" s="183" t="s">
        <v>82</v>
      </c>
      <c r="AV478" s="15" t="s">
        <v>206</v>
      </c>
      <c r="AW478" s="15" t="s">
        <v>28</v>
      </c>
      <c r="AX478" s="15" t="s">
        <v>72</v>
      </c>
      <c r="AY478" s="183" t="s">
        <v>182</v>
      </c>
    </row>
    <row r="479" spans="2:65" s="12" customFormat="1">
      <c r="B479" s="152"/>
      <c r="D479" s="153" t="s">
        <v>195</v>
      </c>
      <c r="E479" s="154" t="s">
        <v>1</v>
      </c>
      <c r="F479" s="155" t="s">
        <v>410</v>
      </c>
      <c r="H479" s="154" t="s">
        <v>1</v>
      </c>
      <c r="L479" s="152"/>
      <c r="M479" s="156"/>
      <c r="N479" s="157"/>
      <c r="O479" s="157"/>
      <c r="P479" s="157"/>
      <c r="Q479" s="157"/>
      <c r="R479" s="157"/>
      <c r="S479" s="157"/>
      <c r="T479" s="158"/>
      <c r="AT479" s="154" t="s">
        <v>195</v>
      </c>
      <c r="AU479" s="154" t="s">
        <v>82</v>
      </c>
      <c r="AV479" s="12" t="s">
        <v>80</v>
      </c>
      <c r="AW479" s="12" t="s">
        <v>28</v>
      </c>
      <c r="AX479" s="12" t="s">
        <v>72</v>
      </c>
      <c r="AY479" s="154" t="s">
        <v>182</v>
      </c>
    </row>
    <row r="480" spans="2:65" s="13" customFormat="1">
      <c r="B480" s="159"/>
      <c r="D480" s="153" t="s">
        <v>195</v>
      </c>
      <c r="E480" s="160" t="s">
        <v>1</v>
      </c>
      <c r="F480" s="161" t="s">
        <v>556</v>
      </c>
      <c r="H480" s="162">
        <v>30</v>
      </c>
      <c r="L480" s="159"/>
      <c r="M480" s="163"/>
      <c r="N480" s="164"/>
      <c r="O480" s="164"/>
      <c r="P480" s="164"/>
      <c r="Q480" s="164"/>
      <c r="R480" s="164"/>
      <c r="S480" s="164"/>
      <c r="T480" s="165"/>
      <c r="AT480" s="160" t="s">
        <v>195</v>
      </c>
      <c r="AU480" s="160" t="s">
        <v>82</v>
      </c>
      <c r="AV480" s="13" t="s">
        <v>82</v>
      </c>
      <c r="AW480" s="13" t="s">
        <v>28</v>
      </c>
      <c r="AX480" s="13" t="s">
        <v>72</v>
      </c>
      <c r="AY480" s="160" t="s">
        <v>182</v>
      </c>
    </row>
    <row r="481" spans="2:65" s="15" customFormat="1">
      <c r="B481" s="182"/>
      <c r="D481" s="153" t="s">
        <v>195</v>
      </c>
      <c r="E481" s="183" t="s">
        <v>1</v>
      </c>
      <c r="F481" s="184" t="s">
        <v>555</v>
      </c>
      <c r="H481" s="185">
        <v>30</v>
      </c>
      <c r="L481" s="182"/>
      <c r="M481" s="186"/>
      <c r="N481" s="187"/>
      <c r="O481" s="187"/>
      <c r="P481" s="187"/>
      <c r="Q481" s="187"/>
      <c r="R481" s="187"/>
      <c r="S481" s="187"/>
      <c r="T481" s="188"/>
      <c r="AT481" s="183" t="s">
        <v>195</v>
      </c>
      <c r="AU481" s="183" t="s">
        <v>82</v>
      </c>
      <c r="AV481" s="15" t="s">
        <v>206</v>
      </c>
      <c r="AW481" s="15" t="s">
        <v>28</v>
      </c>
      <c r="AX481" s="15" t="s">
        <v>72</v>
      </c>
      <c r="AY481" s="183" t="s">
        <v>182</v>
      </c>
    </row>
    <row r="482" spans="2:65" s="14" customFormat="1">
      <c r="B482" s="166"/>
      <c r="D482" s="153" t="s">
        <v>195</v>
      </c>
      <c r="E482" s="167" t="s">
        <v>1</v>
      </c>
      <c r="F482" s="168" t="s">
        <v>205</v>
      </c>
      <c r="H482" s="169">
        <v>56</v>
      </c>
      <c r="L482" s="166"/>
      <c r="M482" s="170"/>
      <c r="N482" s="171"/>
      <c r="O482" s="171"/>
      <c r="P482" s="171"/>
      <c r="Q482" s="171"/>
      <c r="R482" s="171"/>
      <c r="S482" s="171"/>
      <c r="T482" s="172"/>
      <c r="AT482" s="167" t="s">
        <v>195</v>
      </c>
      <c r="AU482" s="167" t="s">
        <v>82</v>
      </c>
      <c r="AV482" s="14" t="s">
        <v>188</v>
      </c>
      <c r="AW482" s="14" t="s">
        <v>28</v>
      </c>
      <c r="AX482" s="14" t="s">
        <v>80</v>
      </c>
      <c r="AY482" s="167" t="s">
        <v>182</v>
      </c>
    </row>
    <row r="483" spans="2:65" s="1" customFormat="1" ht="16.5" customHeight="1">
      <c r="B483" s="139"/>
      <c r="C483" s="173" t="s">
        <v>557</v>
      </c>
      <c r="D483" s="173" t="s">
        <v>266</v>
      </c>
      <c r="E483" s="174" t="s">
        <v>558</v>
      </c>
      <c r="F483" s="175" t="s">
        <v>559</v>
      </c>
      <c r="G483" s="176" t="s">
        <v>192</v>
      </c>
      <c r="H483" s="177">
        <v>33.567999999999998</v>
      </c>
      <c r="I483" s="178"/>
      <c r="J483" s="178">
        <f>ROUND(I483*H483,2)</f>
        <v>0</v>
      </c>
      <c r="K483" s="175" t="s">
        <v>1</v>
      </c>
      <c r="L483" s="179"/>
      <c r="M483" s="180" t="s">
        <v>1</v>
      </c>
      <c r="N483" s="181" t="s">
        <v>37</v>
      </c>
      <c r="O483" s="148">
        <v>0</v>
      </c>
      <c r="P483" s="148">
        <f>O483*H483</f>
        <v>0</v>
      </c>
      <c r="Q483" s="148">
        <v>0.4</v>
      </c>
      <c r="R483" s="148">
        <f>Q483*H483</f>
        <v>13.427199999999999</v>
      </c>
      <c r="S483" s="148">
        <v>0</v>
      </c>
      <c r="T483" s="149">
        <f>S483*H483</f>
        <v>0</v>
      </c>
      <c r="AR483" s="150" t="s">
        <v>239</v>
      </c>
      <c r="AT483" s="150" t="s">
        <v>266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188</v>
      </c>
      <c r="BM483" s="150" t="s">
        <v>560</v>
      </c>
    </row>
    <row r="484" spans="2:65" s="12" customFormat="1">
      <c r="B484" s="152"/>
      <c r="D484" s="153" t="s">
        <v>195</v>
      </c>
      <c r="E484" s="154" t="s">
        <v>1</v>
      </c>
      <c r="F484" s="155" t="s">
        <v>401</v>
      </c>
      <c r="H484" s="154" t="s">
        <v>1</v>
      </c>
      <c r="L484" s="152"/>
      <c r="M484" s="156"/>
      <c r="N484" s="157"/>
      <c r="O484" s="157"/>
      <c r="P484" s="157"/>
      <c r="Q484" s="157"/>
      <c r="R484" s="157"/>
      <c r="S484" s="157"/>
      <c r="T484" s="158"/>
      <c r="AT484" s="154" t="s">
        <v>195</v>
      </c>
      <c r="AU484" s="154" t="s">
        <v>82</v>
      </c>
      <c r="AV484" s="12" t="s">
        <v>80</v>
      </c>
      <c r="AW484" s="12" t="s">
        <v>28</v>
      </c>
      <c r="AX484" s="12" t="s">
        <v>72</v>
      </c>
      <c r="AY484" s="154" t="s">
        <v>182</v>
      </c>
    </row>
    <row r="485" spans="2:65" s="13" customFormat="1">
      <c r="B485" s="159"/>
      <c r="D485" s="153" t="s">
        <v>195</v>
      </c>
      <c r="E485" s="160" t="s">
        <v>1</v>
      </c>
      <c r="F485" s="161" t="s">
        <v>561</v>
      </c>
      <c r="H485" s="162">
        <v>15.552</v>
      </c>
      <c r="L485" s="159"/>
      <c r="M485" s="163"/>
      <c r="N485" s="164"/>
      <c r="O485" s="164"/>
      <c r="P485" s="164"/>
      <c r="Q485" s="164"/>
      <c r="R485" s="164"/>
      <c r="S485" s="164"/>
      <c r="T485" s="165"/>
      <c r="AT485" s="160" t="s">
        <v>195</v>
      </c>
      <c r="AU485" s="160" t="s">
        <v>82</v>
      </c>
      <c r="AV485" s="13" t="s">
        <v>82</v>
      </c>
      <c r="AW485" s="13" t="s">
        <v>28</v>
      </c>
      <c r="AX485" s="13" t="s">
        <v>72</v>
      </c>
      <c r="AY485" s="160" t="s">
        <v>182</v>
      </c>
    </row>
    <row r="486" spans="2:65" s="13" customFormat="1">
      <c r="B486" s="159"/>
      <c r="D486" s="153" t="s">
        <v>195</v>
      </c>
      <c r="E486" s="160" t="s">
        <v>1</v>
      </c>
      <c r="F486" s="161" t="s">
        <v>562</v>
      </c>
      <c r="H486" s="162">
        <v>2.8479999999999999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195</v>
      </c>
      <c r="AU486" s="160" t="s">
        <v>82</v>
      </c>
      <c r="AV486" s="13" t="s">
        <v>82</v>
      </c>
      <c r="AW486" s="13" t="s">
        <v>28</v>
      </c>
      <c r="AX486" s="13" t="s">
        <v>72</v>
      </c>
      <c r="AY486" s="160" t="s">
        <v>182</v>
      </c>
    </row>
    <row r="487" spans="2:65" s="15" customFormat="1">
      <c r="B487" s="182"/>
      <c r="D487" s="153" t="s">
        <v>195</v>
      </c>
      <c r="E487" s="183" t="s">
        <v>1</v>
      </c>
      <c r="F487" s="184" t="s">
        <v>555</v>
      </c>
      <c r="H487" s="185">
        <v>18.399999999999999</v>
      </c>
      <c r="L487" s="182"/>
      <c r="M487" s="186"/>
      <c r="N487" s="187"/>
      <c r="O487" s="187"/>
      <c r="P487" s="187"/>
      <c r="Q487" s="187"/>
      <c r="R487" s="187"/>
      <c r="S487" s="187"/>
      <c r="T487" s="188"/>
      <c r="AT487" s="183" t="s">
        <v>195</v>
      </c>
      <c r="AU487" s="183" t="s">
        <v>82</v>
      </c>
      <c r="AV487" s="15" t="s">
        <v>206</v>
      </c>
      <c r="AW487" s="15" t="s">
        <v>28</v>
      </c>
      <c r="AX487" s="15" t="s">
        <v>72</v>
      </c>
      <c r="AY487" s="183" t="s">
        <v>182</v>
      </c>
    </row>
    <row r="488" spans="2:65" s="12" customFormat="1">
      <c r="B488" s="152"/>
      <c r="D488" s="153" t="s">
        <v>195</v>
      </c>
      <c r="E488" s="154" t="s">
        <v>1</v>
      </c>
      <c r="F488" s="155" t="s">
        <v>410</v>
      </c>
      <c r="H488" s="154" t="s">
        <v>1</v>
      </c>
      <c r="L488" s="152"/>
      <c r="M488" s="156"/>
      <c r="N488" s="157"/>
      <c r="O488" s="157"/>
      <c r="P488" s="157"/>
      <c r="Q488" s="157"/>
      <c r="R488" s="157"/>
      <c r="S488" s="157"/>
      <c r="T488" s="158"/>
      <c r="AT488" s="154" t="s">
        <v>195</v>
      </c>
      <c r="AU488" s="154" t="s">
        <v>82</v>
      </c>
      <c r="AV488" s="12" t="s">
        <v>80</v>
      </c>
      <c r="AW488" s="12" t="s">
        <v>28</v>
      </c>
      <c r="AX488" s="12" t="s">
        <v>72</v>
      </c>
      <c r="AY488" s="154" t="s">
        <v>182</v>
      </c>
    </row>
    <row r="489" spans="2:65" s="13" customFormat="1">
      <c r="B489" s="159"/>
      <c r="D489" s="153" t="s">
        <v>195</v>
      </c>
      <c r="E489" s="160" t="s">
        <v>1</v>
      </c>
      <c r="F489" s="161" t="s">
        <v>563</v>
      </c>
      <c r="H489" s="162">
        <v>15.167999999999999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195</v>
      </c>
      <c r="AU489" s="160" t="s">
        <v>82</v>
      </c>
      <c r="AV489" s="13" t="s">
        <v>82</v>
      </c>
      <c r="AW489" s="13" t="s">
        <v>28</v>
      </c>
      <c r="AX489" s="13" t="s">
        <v>72</v>
      </c>
      <c r="AY489" s="160" t="s">
        <v>182</v>
      </c>
    </row>
    <row r="490" spans="2:65" s="15" customFormat="1">
      <c r="B490" s="182"/>
      <c r="D490" s="153" t="s">
        <v>195</v>
      </c>
      <c r="E490" s="183" t="s">
        <v>1</v>
      </c>
      <c r="F490" s="184" t="s">
        <v>555</v>
      </c>
      <c r="H490" s="185">
        <v>15.167999999999999</v>
      </c>
      <c r="L490" s="182"/>
      <c r="M490" s="186"/>
      <c r="N490" s="187"/>
      <c r="O490" s="187"/>
      <c r="P490" s="187"/>
      <c r="Q490" s="187"/>
      <c r="R490" s="187"/>
      <c r="S490" s="187"/>
      <c r="T490" s="188"/>
      <c r="AT490" s="183" t="s">
        <v>195</v>
      </c>
      <c r="AU490" s="183" t="s">
        <v>82</v>
      </c>
      <c r="AV490" s="15" t="s">
        <v>206</v>
      </c>
      <c r="AW490" s="15" t="s">
        <v>28</v>
      </c>
      <c r="AX490" s="15" t="s">
        <v>72</v>
      </c>
      <c r="AY490" s="183" t="s">
        <v>182</v>
      </c>
    </row>
    <row r="491" spans="2:65" s="14" customFormat="1">
      <c r="B491" s="166"/>
      <c r="D491" s="153" t="s">
        <v>195</v>
      </c>
      <c r="E491" s="167" t="s">
        <v>1</v>
      </c>
      <c r="F491" s="168" t="s">
        <v>205</v>
      </c>
      <c r="H491" s="169">
        <v>33.567999999999998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7" t="s">
        <v>195</v>
      </c>
      <c r="AU491" s="167" t="s">
        <v>82</v>
      </c>
      <c r="AV491" s="14" t="s">
        <v>188</v>
      </c>
      <c r="AW491" s="14" t="s">
        <v>28</v>
      </c>
      <c r="AX491" s="14" t="s">
        <v>80</v>
      </c>
      <c r="AY491" s="167" t="s">
        <v>182</v>
      </c>
    </row>
    <row r="492" spans="2:65" s="1" customFormat="1" ht="16.5" customHeight="1">
      <c r="B492" s="139"/>
      <c r="C492" s="173" t="s">
        <v>564</v>
      </c>
      <c r="D492" s="173" t="s">
        <v>266</v>
      </c>
      <c r="E492" s="174" t="s">
        <v>565</v>
      </c>
      <c r="F492" s="175" t="s">
        <v>566</v>
      </c>
      <c r="G492" s="176" t="s">
        <v>192</v>
      </c>
      <c r="H492" s="177">
        <v>0.50900000000000001</v>
      </c>
      <c r="I492" s="178"/>
      <c r="J492" s="178">
        <f>ROUND(I492*H492,2)</f>
        <v>0</v>
      </c>
      <c r="K492" s="175" t="s">
        <v>1</v>
      </c>
      <c r="L492" s="179"/>
      <c r="M492" s="180" t="s">
        <v>1</v>
      </c>
      <c r="N492" s="181" t="s">
        <v>37</v>
      </c>
      <c r="O492" s="148">
        <v>0</v>
      </c>
      <c r="P492" s="148">
        <f>O492*H492</f>
        <v>0</v>
      </c>
      <c r="Q492" s="148">
        <v>0.4</v>
      </c>
      <c r="R492" s="148">
        <f>Q492*H492</f>
        <v>0.2036</v>
      </c>
      <c r="S492" s="148">
        <v>0</v>
      </c>
      <c r="T492" s="149">
        <f>S492*H492</f>
        <v>0</v>
      </c>
      <c r="AR492" s="150" t="s">
        <v>239</v>
      </c>
      <c r="AT492" s="150" t="s">
        <v>266</v>
      </c>
      <c r="AU492" s="150" t="s">
        <v>82</v>
      </c>
      <c r="AY492" s="17" t="s">
        <v>182</v>
      </c>
      <c r="BE492" s="151">
        <f>IF(N492="základní",J492,0)</f>
        <v>0</v>
      </c>
      <c r="BF492" s="151">
        <f>IF(N492="snížená",J492,0)</f>
        <v>0</v>
      </c>
      <c r="BG492" s="151">
        <f>IF(N492="zákl. přenesená",J492,0)</f>
        <v>0</v>
      </c>
      <c r="BH492" s="151">
        <f>IF(N492="sníž. přenesená",J492,0)</f>
        <v>0</v>
      </c>
      <c r="BI492" s="151">
        <f>IF(N492="nulová",J492,0)</f>
        <v>0</v>
      </c>
      <c r="BJ492" s="17" t="s">
        <v>80</v>
      </c>
      <c r="BK492" s="151">
        <f>ROUND(I492*H492,2)</f>
        <v>0</v>
      </c>
      <c r="BL492" s="17" t="s">
        <v>188</v>
      </c>
      <c r="BM492" s="150" t="s">
        <v>567</v>
      </c>
    </row>
    <row r="493" spans="2:65" s="12" customFormat="1">
      <c r="B493" s="152"/>
      <c r="D493" s="153" t="s">
        <v>195</v>
      </c>
      <c r="E493" s="154" t="s">
        <v>1</v>
      </c>
      <c r="F493" s="155" t="s">
        <v>401</v>
      </c>
      <c r="H493" s="154" t="s">
        <v>1</v>
      </c>
      <c r="L493" s="152"/>
      <c r="M493" s="156"/>
      <c r="N493" s="157"/>
      <c r="O493" s="157"/>
      <c r="P493" s="157"/>
      <c r="Q493" s="157"/>
      <c r="R493" s="157"/>
      <c r="S493" s="157"/>
      <c r="T493" s="158"/>
      <c r="AT493" s="154" t="s">
        <v>195</v>
      </c>
      <c r="AU493" s="154" t="s">
        <v>82</v>
      </c>
      <c r="AV493" s="12" t="s">
        <v>80</v>
      </c>
      <c r="AW493" s="12" t="s">
        <v>28</v>
      </c>
      <c r="AX493" s="12" t="s">
        <v>72</v>
      </c>
      <c r="AY493" s="154" t="s">
        <v>182</v>
      </c>
    </row>
    <row r="494" spans="2:65" s="13" customFormat="1">
      <c r="B494" s="159"/>
      <c r="D494" s="153" t="s">
        <v>195</v>
      </c>
      <c r="E494" s="160" t="s">
        <v>1</v>
      </c>
      <c r="F494" s="161" t="s">
        <v>568</v>
      </c>
      <c r="H494" s="162">
        <v>0.50900000000000001</v>
      </c>
      <c r="L494" s="159"/>
      <c r="M494" s="163"/>
      <c r="N494" s="164"/>
      <c r="O494" s="164"/>
      <c r="P494" s="164"/>
      <c r="Q494" s="164"/>
      <c r="R494" s="164"/>
      <c r="S494" s="164"/>
      <c r="T494" s="165"/>
      <c r="AT494" s="160" t="s">
        <v>195</v>
      </c>
      <c r="AU494" s="160" t="s">
        <v>82</v>
      </c>
      <c r="AV494" s="13" t="s">
        <v>82</v>
      </c>
      <c r="AW494" s="13" t="s">
        <v>28</v>
      </c>
      <c r="AX494" s="13" t="s">
        <v>72</v>
      </c>
      <c r="AY494" s="160" t="s">
        <v>182</v>
      </c>
    </row>
    <row r="495" spans="2:65" s="14" customFormat="1">
      <c r="B495" s="166"/>
      <c r="D495" s="153" t="s">
        <v>195</v>
      </c>
      <c r="E495" s="167" t="s">
        <v>1</v>
      </c>
      <c r="F495" s="168" t="s">
        <v>205</v>
      </c>
      <c r="H495" s="169">
        <v>0.50900000000000001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7" t="s">
        <v>195</v>
      </c>
      <c r="AU495" s="167" t="s">
        <v>82</v>
      </c>
      <c r="AV495" s="14" t="s">
        <v>188</v>
      </c>
      <c r="AW495" s="14" t="s">
        <v>28</v>
      </c>
      <c r="AX495" s="14" t="s">
        <v>80</v>
      </c>
      <c r="AY495" s="167" t="s">
        <v>182</v>
      </c>
    </row>
    <row r="496" spans="2:65" s="1" customFormat="1" ht="24" customHeight="1">
      <c r="B496" s="139"/>
      <c r="C496" s="140" t="s">
        <v>569</v>
      </c>
      <c r="D496" s="140" t="s">
        <v>184</v>
      </c>
      <c r="E496" s="141" t="s">
        <v>570</v>
      </c>
      <c r="F496" s="142" t="s">
        <v>571</v>
      </c>
      <c r="G496" s="143" t="s">
        <v>242</v>
      </c>
      <c r="H496" s="144">
        <v>20.161999999999999</v>
      </c>
      <c r="I496" s="145"/>
      <c r="J496" s="145">
        <f>ROUND(I496*H496,2)</f>
        <v>0</v>
      </c>
      <c r="K496" s="142" t="s">
        <v>193</v>
      </c>
      <c r="L496" s="29"/>
      <c r="M496" s="146" t="s">
        <v>1</v>
      </c>
      <c r="N496" s="147" t="s">
        <v>37</v>
      </c>
      <c r="O496" s="148">
        <v>0.42199999999999999</v>
      </c>
      <c r="P496" s="148">
        <f>O496*H496</f>
        <v>8.5083639999999985</v>
      </c>
      <c r="Q496" s="148">
        <v>6.8430000000000005E-2</v>
      </c>
      <c r="R496" s="148">
        <f>Q496*H496</f>
        <v>1.37968566</v>
      </c>
      <c r="S496" s="148">
        <v>0</v>
      </c>
      <c r="T496" s="149">
        <f>S496*H496</f>
        <v>0</v>
      </c>
      <c r="AR496" s="150" t="s">
        <v>188</v>
      </c>
      <c r="AT496" s="150" t="s">
        <v>184</v>
      </c>
      <c r="AU496" s="150" t="s">
        <v>82</v>
      </c>
      <c r="AY496" s="17" t="s">
        <v>182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80</v>
      </c>
      <c r="BK496" s="151">
        <f>ROUND(I496*H496,2)</f>
        <v>0</v>
      </c>
      <c r="BL496" s="17" t="s">
        <v>188</v>
      </c>
      <c r="BM496" s="150" t="s">
        <v>572</v>
      </c>
    </row>
    <row r="497" spans="2:65" s="12" customFormat="1">
      <c r="B497" s="152"/>
      <c r="D497" s="153" t="s">
        <v>195</v>
      </c>
      <c r="E497" s="154" t="s">
        <v>1</v>
      </c>
      <c r="F497" s="155" t="s">
        <v>410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195</v>
      </c>
      <c r="AU497" s="154" t="s">
        <v>82</v>
      </c>
      <c r="AV497" s="12" t="s">
        <v>80</v>
      </c>
      <c r="AW497" s="12" t="s">
        <v>28</v>
      </c>
      <c r="AX497" s="12" t="s">
        <v>72</v>
      </c>
      <c r="AY497" s="154" t="s">
        <v>182</v>
      </c>
    </row>
    <row r="498" spans="2:65" s="13" customFormat="1">
      <c r="B498" s="159"/>
      <c r="D498" s="153" t="s">
        <v>195</v>
      </c>
      <c r="E498" s="160" t="s">
        <v>1</v>
      </c>
      <c r="F498" s="161" t="s">
        <v>573</v>
      </c>
      <c r="H498" s="162">
        <v>21.562000000000001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195</v>
      </c>
      <c r="AU498" s="160" t="s">
        <v>82</v>
      </c>
      <c r="AV498" s="13" t="s">
        <v>82</v>
      </c>
      <c r="AW498" s="13" t="s">
        <v>28</v>
      </c>
      <c r="AX498" s="13" t="s">
        <v>72</v>
      </c>
      <c r="AY498" s="160" t="s">
        <v>182</v>
      </c>
    </row>
    <row r="499" spans="2:65" s="13" customFormat="1">
      <c r="B499" s="159"/>
      <c r="D499" s="153" t="s">
        <v>195</v>
      </c>
      <c r="E499" s="160" t="s">
        <v>1</v>
      </c>
      <c r="F499" s="161" t="s">
        <v>574</v>
      </c>
      <c r="H499" s="162">
        <v>-1.4</v>
      </c>
      <c r="L499" s="159"/>
      <c r="M499" s="163"/>
      <c r="N499" s="164"/>
      <c r="O499" s="164"/>
      <c r="P499" s="164"/>
      <c r="Q499" s="164"/>
      <c r="R499" s="164"/>
      <c r="S499" s="164"/>
      <c r="T499" s="165"/>
      <c r="AT499" s="160" t="s">
        <v>195</v>
      </c>
      <c r="AU499" s="160" t="s">
        <v>82</v>
      </c>
      <c r="AV499" s="13" t="s">
        <v>82</v>
      </c>
      <c r="AW499" s="13" t="s">
        <v>28</v>
      </c>
      <c r="AX499" s="13" t="s">
        <v>72</v>
      </c>
      <c r="AY499" s="160" t="s">
        <v>182</v>
      </c>
    </row>
    <row r="500" spans="2:65" s="14" customFormat="1">
      <c r="B500" s="166"/>
      <c r="D500" s="153" t="s">
        <v>195</v>
      </c>
      <c r="E500" s="167" t="s">
        <v>1</v>
      </c>
      <c r="F500" s="168" t="s">
        <v>205</v>
      </c>
      <c r="H500" s="169">
        <v>20.161999999999999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7" t="s">
        <v>195</v>
      </c>
      <c r="AU500" s="167" t="s">
        <v>82</v>
      </c>
      <c r="AV500" s="14" t="s">
        <v>188</v>
      </c>
      <c r="AW500" s="14" t="s">
        <v>28</v>
      </c>
      <c r="AX500" s="14" t="s">
        <v>80</v>
      </c>
      <c r="AY500" s="167" t="s">
        <v>182</v>
      </c>
    </row>
    <row r="501" spans="2:65" s="1" customFormat="1" ht="24" customHeight="1">
      <c r="B501" s="139"/>
      <c r="C501" s="140" t="s">
        <v>575</v>
      </c>
      <c r="D501" s="140" t="s">
        <v>184</v>
      </c>
      <c r="E501" s="141" t="s">
        <v>576</v>
      </c>
      <c r="F501" s="142" t="s">
        <v>577</v>
      </c>
      <c r="G501" s="143" t="s">
        <v>242</v>
      </c>
      <c r="H501" s="144">
        <v>679.66399999999999</v>
      </c>
      <c r="I501" s="145"/>
      <c r="J501" s="145">
        <f>ROUND(I501*H501,2)</f>
        <v>0</v>
      </c>
      <c r="K501" s="142" t="s">
        <v>193</v>
      </c>
      <c r="L501" s="29"/>
      <c r="M501" s="146" t="s">
        <v>1</v>
      </c>
      <c r="N501" s="147" t="s">
        <v>37</v>
      </c>
      <c r="O501" s="148">
        <v>0.39600000000000002</v>
      </c>
      <c r="P501" s="148">
        <f>O501*H501</f>
        <v>269.14694400000002</v>
      </c>
      <c r="Q501" s="148">
        <v>8.7309999999999999E-2</v>
      </c>
      <c r="R501" s="148">
        <f>Q501*H501</f>
        <v>59.341463839999996</v>
      </c>
      <c r="S501" s="148">
        <v>0</v>
      </c>
      <c r="T501" s="149">
        <f>S501*H501</f>
        <v>0</v>
      </c>
      <c r="AR501" s="150" t="s">
        <v>188</v>
      </c>
      <c r="AT501" s="150" t="s">
        <v>184</v>
      </c>
      <c r="AU501" s="150" t="s">
        <v>82</v>
      </c>
      <c r="AY501" s="17" t="s">
        <v>182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80</v>
      </c>
      <c r="BK501" s="151">
        <f>ROUND(I501*H501,2)</f>
        <v>0</v>
      </c>
      <c r="BL501" s="17" t="s">
        <v>188</v>
      </c>
      <c r="BM501" s="150" t="s">
        <v>578</v>
      </c>
    </row>
    <row r="502" spans="2:65" s="12" customFormat="1">
      <c r="B502" s="152"/>
      <c r="D502" s="153" t="s">
        <v>195</v>
      </c>
      <c r="E502" s="154" t="s">
        <v>1</v>
      </c>
      <c r="F502" s="155" t="s">
        <v>401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195</v>
      </c>
      <c r="AU502" s="154" t="s">
        <v>82</v>
      </c>
      <c r="AV502" s="12" t="s">
        <v>80</v>
      </c>
      <c r="AW502" s="12" t="s">
        <v>28</v>
      </c>
      <c r="AX502" s="12" t="s">
        <v>72</v>
      </c>
      <c r="AY502" s="154" t="s">
        <v>182</v>
      </c>
    </row>
    <row r="503" spans="2:65" s="13" customFormat="1">
      <c r="B503" s="159"/>
      <c r="D503" s="153" t="s">
        <v>195</v>
      </c>
      <c r="E503" s="160" t="s">
        <v>1</v>
      </c>
      <c r="F503" s="161" t="s">
        <v>579</v>
      </c>
      <c r="H503" s="162">
        <v>135.68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195</v>
      </c>
      <c r="AU503" s="160" t="s">
        <v>82</v>
      </c>
      <c r="AV503" s="13" t="s">
        <v>82</v>
      </c>
      <c r="AW503" s="13" t="s">
        <v>28</v>
      </c>
      <c r="AX503" s="13" t="s">
        <v>72</v>
      </c>
      <c r="AY503" s="160" t="s">
        <v>182</v>
      </c>
    </row>
    <row r="504" spans="2:65" s="13" customFormat="1">
      <c r="B504" s="159"/>
      <c r="D504" s="153" t="s">
        <v>195</v>
      </c>
      <c r="E504" s="160" t="s">
        <v>1</v>
      </c>
      <c r="F504" s="161" t="s">
        <v>580</v>
      </c>
      <c r="H504" s="162">
        <v>-4.83</v>
      </c>
      <c r="L504" s="159"/>
      <c r="M504" s="163"/>
      <c r="N504" s="164"/>
      <c r="O504" s="164"/>
      <c r="P504" s="164"/>
      <c r="Q504" s="164"/>
      <c r="R504" s="164"/>
      <c r="S504" s="164"/>
      <c r="T504" s="165"/>
      <c r="AT504" s="160" t="s">
        <v>195</v>
      </c>
      <c r="AU504" s="160" t="s">
        <v>82</v>
      </c>
      <c r="AV504" s="13" t="s">
        <v>82</v>
      </c>
      <c r="AW504" s="13" t="s">
        <v>28</v>
      </c>
      <c r="AX504" s="13" t="s">
        <v>72</v>
      </c>
      <c r="AY504" s="160" t="s">
        <v>182</v>
      </c>
    </row>
    <row r="505" spans="2:65" s="13" customFormat="1">
      <c r="B505" s="159"/>
      <c r="D505" s="153" t="s">
        <v>195</v>
      </c>
      <c r="E505" s="160" t="s">
        <v>1</v>
      </c>
      <c r="F505" s="161" t="s">
        <v>581</v>
      </c>
      <c r="H505" s="162">
        <v>-1.6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195</v>
      </c>
      <c r="AU505" s="160" t="s">
        <v>82</v>
      </c>
      <c r="AV505" s="13" t="s">
        <v>82</v>
      </c>
      <c r="AW505" s="13" t="s">
        <v>28</v>
      </c>
      <c r="AX505" s="13" t="s">
        <v>72</v>
      </c>
      <c r="AY505" s="160" t="s">
        <v>182</v>
      </c>
    </row>
    <row r="506" spans="2:65" s="13" customFormat="1">
      <c r="B506" s="159"/>
      <c r="D506" s="153" t="s">
        <v>195</v>
      </c>
      <c r="E506" s="160" t="s">
        <v>1</v>
      </c>
      <c r="F506" s="161" t="s">
        <v>582</v>
      </c>
      <c r="H506" s="162">
        <v>-1.8</v>
      </c>
      <c r="L506" s="159"/>
      <c r="M506" s="163"/>
      <c r="N506" s="164"/>
      <c r="O506" s="164"/>
      <c r="P506" s="164"/>
      <c r="Q506" s="164"/>
      <c r="R506" s="164"/>
      <c r="S506" s="164"/>
      <c r="T506" s="165"/>
      <c r="AT506" s="160" t="s">
        <v>195</v>
      </c>
      <c r="AU506" s="160" t="s">
        <v>82</v>
      </c>
      <c r="AV506" s="13" t="s">
        <v>82</v>
      </c>
      <c r="AW506" s="13" t="s">
        <v>28</v>
      </c>
      <c r="AX506" s="13" t="s">
        <v>72</v>
      </c>
      <c r="AY506" s="160" t="s">
        <v>182</v>
      </c>
    </row>
    <row r="507" spans="2:65" s="13" customFormat="1">
      <c r="B507" s="159"/>
      <c r="D507" s="153" t="s">
        <v>195</v>
      </c>
      <c r="E507" s="160" t="s">
        <v>1</v>
      </c>
      <c r="F507" s="161" t="s">
        <v>583</v>
      </c>
      <c r="H507" s="162">
        <v>-7</v>
      </c>
      <c r="L507" s="159"/>
      <c r="M507" s="163"/>
      <c r="N507" s="164"/>
      <c r="O507" s="164"/>
      <c r="P507" s="164"/>
      <c r="Q507" s="164"/>
      <c r="R507" s="164"/>
      <c r="S507" s="164"/>
      <c r="T507" s="165"/>
      <c r="AT507" s="160" t="s">
        <v>195</v>
      </c>
      <c r="AU507" s="160" t="s">
        <v>82</v>
      </c>
      <c r="AV507" s="13" t="s">
        <v>82</v>
      </c>
      <c r="AW507" s="13" t="s">
        <v>28</v>
      </c>
      <c r="AX507" s="13" t="s">
        <v>72</v>
      </c>
      <c r="AY507" s="160" t="s">
        <v>182</v>
      </c>
    </row>
    <row r="508" spans="2:65" s="13" customFormat="1">
      <c r="B508" s="159"/>
      <c r="D508" s="153" t="s">
        <v>195</v>
      </c>
      <c r="E508" s="160" t="s">
        <v>1</v>
      </c>
      <c r="F508" s="161" t="s">
        <v>584</v>
      </c>
      <c r="H508" s="162">
        <v>40.128</v>
      </c>
      <c r="L508" s="159"/>
      <c r="M508" s="163"/>
      <c r="N508" s="164"/>
      <c r="O508" s="164"/>
      <c r="P508" s="164"/>
      <c r="Q508" s="164"/>
      <c r="R508" s="164"/>
      <c r="S508" s="164"/>
      <c r="T508" s="165"/>
      <c r="AT508" s="160" t="s">
        <v>195</v>
      </c>
      <c r="AU508" s="160" t="s">
        <v>82</v>
      </c>
      <c r="AV508" s="13" t="s">
        <v>82</v>
      </c>
      <c r="AW508" s="13" t="s">
        <v>28</v>
      </c>
      <c r="AX508" s="13" t="s">
        <v>72</v>
      </c>
      <c r="AY508" s="160" t="s">
        <v>182</v>
      </c>
    </row>
    <row r="509" spans="2:65" s="13" customFormat="1">
      <c r="B509" s="159"/>
      <c r="D509" s="153" t="s">
        <v>195</v>
      </c>
      <c r="E509" s="160" t="s">
        <v>1</v>
      </c>
      <c r="F509" s="161" t="s">
        <v>581</v>
      </c>
      <c r="H509" s="162">
        <v>-1.6</v>
      </c>
      <c r="L509" s="159"/>
      <c r="M509" s="163"/>
      <c r="N509" s="164"/>
      <c r="O509" s="164"/>
      <c r="P509" s="164"/>
      <c r="Q509" s="164"/>
      <c r="R509" s="164"/>
      <c r="S509" s="164"/>
      <c r="T509" s="165"/>
      <c r="AT509" s="160" t="s">
        <v>195</v>
      </c>
      <c r="AU509" s="160" t="s">
        <v>82</v>
      </c>
      <c r="AV509" s="13" t="s">
        <v>82</v>
      </c>
      <c r="AW509" s="13" t="s">
        <v>28</v>
      </c>
      <c r="AX509" s="13" t="s">
        <v>72</v>
      </c>
      <c r="AY509" s="160" t="s">
        <v>182</v>
      </c>
    </row>
    <row r="510" spans="2:65" s="13" customFormat="1">
      <c r="B510" s="159"/>
      <c r="D510" s="153" t="s">
        <v>195</v>
      </c>
      <c r="E510" s="160" t="s">
        <v>1</v>
      </c>
      <c r="F510" s="161" t="s">
        <v>585</v>
      </c>
      <c r="H510" s="162">
        <v>-2</v>
      </c>
      <c r="L510" s="159"/>
      <c r="M510" s="163"/>
      <c r="N510" s="164"/>
      <c r="O510" s="164"/>
      <c r="P510" s="164"/>
      <c r="Q510" s="164"/>
      <c r="R510" s="164"/>
      <c r="S510" s="164"/>
      <c r="T510" s="165"/>
      <c r="AT510" s="160" t="s">
        <v>195</v>
      </c>
      <c r="AU510" s="160" t="s">
        <v>82</v>
      </c>
      <c r="AV510" s="13" t="s">
        <v>82</v>
      </c>
      <c r="AW510" s="13" t="s">
        <v>28</v>
      </c>
      <c r="AX510" s="13" t="s">
        <v>72</v>
      </c>
      <c r="AY510" s="160" t="s">
        <v>182</v>
      </c>
    </row>
    <row r="511" spans="2:65" s="15" customFormat="1">
      <c r="B511" s="182"/>
      <c r="D511" s="153" t="s">
        <v>195</v>
      </c>
      <c r="E511" s="183" t="s">
        <v>1</v>
      </c>
      <c r="F511" s="184" t="s">
        <v>555</v>
      </c>
      <c r="H511" s="185">
        <v>156.97800000000001</v>
      </c>
      <c r="L511" s="182"/>
      <c r="M511" s="186"/>
      <c r="N511" s="187"/>
      <c r="O511" s="187"/>
      <c r="P511" s="187"/>
      <c r="Q511" s="187"/>
      <c r="R511" s="187"/>
      <c r="S511" s="187"/>
      <c r="T511" s="188"/>
      <c r="AT511" s="183" t="s">
        <v>195</v>
      </c>
      <c r="AU511" s="183" t="s">
        <v>82</v>
      </c>
      <c r="AV511" s="15" t="s">
        <v>206</v>
      </c>
      <c r="AW511" s="15" t="s">
        <v>28</v>
      </c>
      <c r="AX511" s="15" t="s">
        <v>72</v>
      </c>
      <c r="AY511" s="183" t="s">
        <v>182</v>
      </c>
    </row>
    <row r="512" spans="2:65" s="12" customFormat="1">
      <c r="B512" s="152"/>
      <c r="D512" s="153" t="s">
        <v>195</v>
      </c>
      <c r="E512" s="154" t="s">
        <v>1</v>
      </c>
      <c r="F512" s="155" t="s">
        <v>586</v>
      </c>
      <c r="H512" s="154" t="s">
        <v>1</v>
      </c>
      <c r="L512" s="152"/>
      <c r="M512" s="156"/>
      <c r="N512" s="157"/>
      <c r="O512" s="157"/>
      <c r="P512" s="157"/>
      <c r="Q512" s="157"/>
      <c r="R512" s="157"/>
      <c r="S512" s="157"/>
      <c r="T512" s="158"/>
      <c r="AT512" s="154" t="s">
        <v>195</v>
      </c>
      <c r="AU512" s="154" t="s">
        <v>82</v>
      </c>
      <c r="AV512" s="12" t="s">
        <v>80</v>
      </c>
      <c r="AW512" s="12" t="s">
        <v>28</v>
      </c>
      <c r="AX512" s="12" t="s">
        <v>72</v>
      </c>
      <c r="AY512" s="154" t="s">
        <v>182</v>
      </c>
    </row>
    <row r="513" spans="2:51" s="13" customFormat="1">
      <c r="B513" s="159"/>
      <c r="D513" s="153" t="s">
        <v>195</v>
      </c>
      <c r="E513" s="160" t="s">
        <v>1</v>
      </c>
      <c r="F513" s="161" t="s">
        <v>587</v>
      </c>
      <c r="H513" s="162">
        <v>10.24</v>
      </c>
      <c r="L513" s="159"/>
      <c r="M513" s="163"/>
      <c r="N513" s="164"/>
      <c r="O513" s="164"/>
      <c r="P513" s="164"/>
      <c r="Q513" s="164"/>
      <c r="R513" s="164"/>
      <c r="S513" s="164"/>
      <c r="T513" s="165"/>
      <c r="AT513" s="160" t="s">
        <v>195</v>
      </c>
      <c r="AU513" s="160" t="s">
        <v>82</v>
      </c>
      <c r="AV513" s="13" t="s">
        <v>82</v>
      </c>
      <c r="AW513" s="13" t="s">
        <v>28</v>
      </c>
      <c r="AX513" s="13" t="s">
        <v>72</v>
      </c>
      <c r="AY513" s="160" t="s">
        <v>182</v>
      </c>
    </row>
    <row r="514" spans="2:51" s="13" customFormat="1">
      <c r="B514" s="159"/>
      <c r="D514" s="153" t="s">
        <v>195</v>
      </c>
      <c r="E514" s="160" t="s">
        <v>1</v>
      </c>
      <c r="F514" s="161" t="s">
        <v>581</v>
      </c>
      <c r="H514" s="162">
        <v>-1.6</v>
      </c>
      <c r="L514" s="159"/>
      <c r="M514" s="163"/>
      <c r="N514" s="164"/>
      <c r="O514" s="164"/>
      <c r="P514" s="164"/>
      <c r="Q514" s="164"/>
      <c r="R514" s="164"/>
      <c r="S514" s="164"/>
      <c r="T514" s="165"/>
      <c r="AT514" s="160" t="s">
        <v>195</v>
      </c>
      <c r="AU514" s="160" t="s">
        <v>82</v>
      </c>
      <c r="AV514" s="13" t="s">
        <v>82</v>
      </c>
      <c r="AW514" s="13" t="s">
        <v>28</v>
      </c>
      <c r="AX514" s="13" t="s">
        <v>72</v>
      </c>
      <c r="AY514" s="160" t="s">
        <v>182</v>
      </c>
    </row>
    <row r="515" spans="2:51" s="15" customFormat="1">
      <c r="B515" s="182"/>
      <c r="D515" s="153" t="s">
        <v>195</v>
      </c>
      <c r="E515" s="183" t="s">
        <v>1</v>
      </c>
      <c r="F515" s="184" t="s">
        <v>555</v>
      </c>
      <c r="H515" s="185">
        <v>8.64</v>
      </c>
      <c r="L515" s="182"/>
      <c r="M515" s="186"/>
      <c r="N515" s="187"/>
      <c r="O515" s="187"/>
      <c r="P515" s="187"/>
      <c r="Q515" s="187"/>
      <c r="R515" s="187"/>
      <c r="S515" s="187"/>
      <c r="T515" s="188"/>
      <c r="AT515" s="183" t="s">
        <v>195</v>
      </c>
      <c r="AU515" s="183" t="s">
        <v>82</v>
      </c>
      <c r="AV515" s="15" t="s">
        <v>206</v>
      </c>
      <c r="AW515" s="15" t="s">
        <v>28</v>
      </c>
      <c r="AX515" s="15" t="s">
        <v>72</v>
      </c>
      <c r="AY515" s="183" t="s">
        <v>182</v>
      </c>
    </row>
    <row r="516" spans="2:51" s="12" customFormat="1">
      <c r="B516" s="152"/>
      <c r="D516" s="153" t="s">
        <v>195</v>
      </c>
      <c r="E516" s="154" t="s">
        <v>1</v>
      </c>
      <c r="F516" s="155" t="s">
        <v>410</v>
      </c>
      <c r="H516" s="154" t="s">
        <v>1</v>
      </c>
      <c r="L516" s="152"/>
      <c r="M516" s="156"/>
      <c r="N516" s="157"/>
      <c r="O516" s="157"/>
      <c r="P516" s="157"/>
      <c r="Q516" s="157"/>
      <c r="R516" s="157"/>
      <c r="S516" s="157"/>
      <c r="T516" s="158"/>
      <c r="AT516" s="154" t="s">
        <v>195</v>
      </c>
      <c r="AU516" s="154" t="s">
        <v>82</v>
      </c>
      <c r="AV516" s="12" t="s">
        <v>80</v>
      </c>
      <c r="AW516" s="12" t="s">
        <v>28</v>
      </c>
      <c r="AX516" s="12" t="s">
        <v>72</v>
      </c>
      <c r="AY516" s="154" t="s">
        <v>182</v>
      </c>
    </row>
    <row r="517" spans="2:51" s="13" customFormat="1">
      <c r="B517" s="159"/>
      <c r="D517" s="153" t="s">
        <v>195</v>
      </c>
      <c r="E517" s="160" t="s">
        <v>1</v>
      </c>
      <c r="F517" s="161" t="s">
        <v>588</v>
      </c>
      <c r="H517" s="162">
        <v>191.72499999999999</v>
      </c>
      <c r="L517" s="159"/>
      <c r="M517" s="163"/>
      <c r="N517" s="164"/>
      <c r="O517" s="164"/>
      <c r="P517" s="164"/>
      <c r="Q517" s="164"/>
      <c r="R517" s="164"/>
      <c r="S517" s="164"/>
      <c r="T517" s="165"/>
      <c r="AT517" s="160" t="s">
        <v>195</v>
      </c>
      <c r="AU517" s="160" t="s">
        <v>82</v>
      </c>
      <c r="AV517" s="13" t="s">
        <v>82</v>
      </c>
      <c r="AW517" s="13" t="s">
        <v>28</v>
      </c>
      <c r="AX517" s="13" t="s">
        <v>72</v>
      </c>
      <c r="AY517" s="160" t="s">
        <v>182</v>
      </c>
    </row>
    <row r="518" spans="2:51" s="13" customFormat="1">
      <c r="B518" s="159"/>
      <c r="D518" s="153" t="s">
        <v>195</v>
      </c>
      <c r="E518" s="160" t="s">
        <v>1</v>
      </c>
      <c r="F518" s="161" t="s">
        <v>589</v>
      </c>
      <c r="H518" s="162">
        <v>249.05099999999999</v>
      </c>
      <c r="L518" s="159"/>
      <c r="M518" s="163"/>
      <c r="N518" s="164"/>
      <c r="O518" s="164"/>
      <c r="P518" s="164"/>
      <c r="Q518" s="164"/>
      <c r="R518" s="164"/>
      <c r="S518" s="164"/>
      <c r="T518" s="165"/>
      <c r="AT518" s="160" t="s">
        <v>195</v>
      </c>
      <c r="AU518" s="160" t="s">
        <v>82</v>
      </c>
      <c r="AV518" s="13" t="s">
        <v>82</v>
      </c>
      <c r="AW518" s="13" t="s">
        <v>28</v>
      </c>
      <c r="AX518" s="13" t="s">
        <v>72</v>
      </c>
      <c r="AY518" s="160" t="s">
        <v>182</v>
      </c>
    </row>
    <row r="519" spans="2:51" s="13" customFormat="1">
      <c r="B519" s="159"/>
      <c r="D519" s="153" t="s">
        <v>195</v>
      </c>
      <c r="E519" s="160" t="s">
        <v>1</v>
      </c>
      <c r="F519" s="161" t="s">
        <v>590</v>
      </c>
      <c r="H519" s="162">
        <v>93.906000000000006</v>
      </c>
      <c r="L519" s="159"/>
      <c r="M519" s="163"/>
      <c r="N519" s="164"/>
      <c r="O519" s="164"/>
      <c r="P519" s="164"/>
      <c r="Q519" s="164"/>
      <c r="R519" s="164"/>
      <c r="S519" s="164"/>
      <c r="T519" s="165"/>
      <c r="AT519" s="160" t="s">
        <v>195</v>
      </c>
      <c r="AU519" s="160" t="s">
        <v>82</v>
      </c>
      <c r="AV519" s="13" t="s">
        <v>82</v>
      </c>
      <c r="AW519" s="13" t="s">
        <v>28</v>
      </c>
      <c r="AX519" s="13" t="s">
        <v>72</v>
      </c>
      <c r="AY519" s="160" t="s">
        <v>182</v>
      </c>
    </row>
    <row r="520" spans="2:51" s="13" customFormat="1">
      <c r="B520" s="159"/>
      <c r="D520" s="153" t="s">
        <v>195</v>
      </c>
      <c r="E520" s="160" t="s">
        <v>1</v>
      </c>
      <c r="F520" s="161" t="s">
        <v>591</v>
      </c>
      <c r="H520" s="162">
        <v>-11.2</v>
      </c>
      <c r="L520" s="159"/>
      <c r="M520" s="163"/>
      <c r="N520" s="164"/>
      <c r="O520" s="164"/>
      <c r="P520" s="164"/>
      <c r="Q520" s="164"/>
      <c r="R520" s="164"/>
      <c r="S520" s="164"/>
      <c r="T520" s="165"/>
      <c r="AT520" s="160" t="s">
        <v>195</v>
      </c>
      <c r="AU520" s="160" t="s">
        <v>82</v>
      </c>
      <c r="AV520" s="13" t="s">
        <v>82</v>
      </c>
      <c r="AW520" s="13" t="s">
        <v>28</v>
      </c>
      <c r="AX520" s="13" t="s">
        <v>72</v>
      </c>
      <c r="AY520" s="160" t="s">
        <v>182</v>
      </c>
    </row>
    <row r="521" spans="2:51" s="13" customFormat="1">
      <c r="B521" s="159"/>
      <c r="D521" s="153" t="s">
        <v>195</v>
      </c>
      <c r="E521" s="160" t="s">
        <v>1</v>
      </c>
      <c r="F521" s="161" t="s">
        <v>592</v>
      </c>
      <c r="H521" s="162">
        <v>-10</v>
      </c>
      <c r="L521" s="159"/>
      <c r="M521" s="163"/>
      <c r="N521" s="164"/>
      <c r="O521" s="164"/>
      <c r="P521" s="164"/>
      <c r="Q521" s="164"/>
      <c r="R521" s="164"/>
      <c r="S521" s="164"/>
      <c r="T521" s="165"/>
      <c r="AT521" s="160" t="s">
        <v>195</v>
      </c>
      <c r="AU521" s="160" t="s">
        <v>82</v>
      </c>
      <c r="AV521" s="13" t="s">
        <v>82</v>
      </c>
      <c r="AW521" s="13" t="s">
        <v>28</v>
      </c>
      <c r="AX521" s="13" t="s">
        <v>72</v>
      </c>
      <c r="AY521" s="160" t="s">
        <v>182</v>
      </c>
    </row>
    <row r="522" spans="2:51" s="13" customFormat="1">
      <c r="B522" s="159"/>
      <c r="D522" s="153" t="s">
        <v>195</v>
      </c>
      <c r="E522" s="160" t="s">
        <v>1</v>
      </c>
      <c r="F522" s="161" t="s">
        <v>593</v>
      </c>
      <c r="H522" s="162">
        <v>-11.2</v>
      </c>
      <c r="L522" s="159"/>
      <c r="M522" s="163"/>
      <c r="N522" s="164"/>
      <c r="O522" s="164"/>
      <c r="P522" s="164"/>
      <c r="Q522" s="164"/>
      <c r="R522" s="164"/>
      <c r="S522" s="164"/>
      <c r="T522" s="165"/>
      <c r="AT522" s="160" t="s">
        <v>195</v>
      </c>
      <c r="AU522" s="160" t="s">
        <v>82</v>
      </c>
      <c r="AV522" s="13" t="s">
        <v>82</v>
      </c>
      <c r="AW522" s="13" t="s">
        <v>28</v>
      </c>
      <c r="AX522" s="13" t="s">
        <v>72</v>
      </c>
      <c r="AY522" s="160" t="s">
        <v>182</v>
      </c>
    </row>
    <row r="523" spans="2:51" s="13" customFormat="1">
      <c r="B523" s="159"/>
      <c r="D523" s="153" t="s">
        <v>195</v>
      </c>
      <c r="E523" s="160" t="s">
        <v>1</v>
      </c>
      <c r="F523" s="161" t="s">
        <v>594</v>
      </c>
      <c r="H523" s="162">
        <v>-3.6</v>
      </c>
      <c r="L523" s="159"/>
      <c r="M523" s="163"/>
      <c r="N523" s="164"/>
      <c r="O523" s="164"/>
      <c r="P523" s="164"/>
      <c r="Q523" s="164"/>
      <c r="R523" s="164"/>
      <c r="S523" s="164"/>
      <c r="T523" s="165"/>
      <c r="AT523" s="160" t="s">
        <v>195</v>
      </c>
      <c r="AU523" s="160" t="s">
        <v>82</v>
      </c>
      <c r="AV523" s="13" t="s">
        <v>82</v>
      </c>
      <c r="AW523" s="13" t="s">
        <v>28</v>
      </c>
      <c r="AX523" s="13" t="s">
        <v>72</v>
      </c>
      <c r="AY523" s="160" t="s">
        <v>182</v>
      </c>
    </row>
    <row r="524" spans="2:51" s="15" customFormat="1">
      <c r="B524" s="182"/>
      <c r="D524" s="153" t="s">
        <v>195</v>
      </c>
      <c r="E524" s="183" t="s">
        <v>1</v>
      </c>
      <c r="F524" s="184" t="s">
        <v>555</v>
      </c>
      <c r="H524" s="185">
        <v>498.68199999999996</v>
      </c>
      <c r="L524" s="182"/>
      <c r="M524" s="186"/>
      <c r="N524" s="187"/>
      <c r="O524" s="187"/>
      <c r="P524" s="187"/>
      <c r="Q524" s="187"/>
      <c r="R524" s="187"/>
      <c r="S524" s="187"/>
      <c r="T524" s="188"/>
      <c r="AT524" s="183" t="s">
        <v>195</v>
      </c>
      <c r="AU524" s="183" t="s">
        <v>82</v>
      </c>
      <c r="AV524" s="15" t="s">
        <v>206</v>
      </c>
      <c r="AW524" s="15" t="s">
        <v>28</v>
      </c>
      <c r="AX524" s="15" t="s">
        <v>72</v>
      </c>
      <c r="AY524" s="183" t="s">
        <v>182</v>
      </c>
    </row>
    <row r="525" spans="2:51" s="12" customFormat="1">
      <c r="B525" s="152"/>
      <c r="D525" s="153" t="s">
        <v>195</v>
      </c>
      <c r="E525" s="154" t="s">
        <v>1</v>
      </c>
      <c r="F525" s="155" t="s">
        <v>586</v>
      </c>
      <c r="H525" s="154" t="s">
        <v>1</v>
      </c>
      <c r="L525" s="152"/>
      <c r="M525" s="156"/>
      <c r="N525" s="157"/>
      <c r="O525" s="157"/>
      <c r="P525" s="157"/>
      <c r="Q525" s="157"/>
      <c r="R525" s="157"/>
      <c r="S525" s="157"/>
      <c r="T525" s="158"/>
      <c r="AT525" s="154" t="s">
        <v>195</v>
      </c>
      <c r="AU525" s="154" t="s">
        <v>82</v>
      </c>
      <c r="AV525" s="12" t="s">
        <v>80</v>
      </c>
      <c r="AW525" s="12" t="s">
        <v>28</v>
      </c>
      <c r="AX525" s="12" t="s">
        <v>72</v>
      </c>
      <c r="AY525" s="154" t="s">
        <v>182</v>
      </c>
    </row>
    <row r="526" spans="2:51" s="13" customFormat="1">
      <c r="B526" s="159"/>
      <c r="D526" s="153" t="s">
        <v>195</v>
      </c>
      <c r="E526" s="160" t="s">
        <v>1</v>
      </c>
      <c r="F526" s="161" t="s">
        <v>595</v>
      </c>
      <c r="H526" s="162">
        <v>19.564</v>
      </c>
      <c r="L526" s="159"/>
      <c r="M526" s="163"/>
      <c r="N526" s="164"/>
      <c r="O526" s="164"/>
      <c r="P526" s="164"/>
      <c r="Q526" s="164"/>
      <c r="R526" s="164"/>
      <c r="S526" s="164"/>
      <c r="T526" s="165"/>
      <c r="AT526" s="160" t="s">
        <v>195</v>
      </c>
      <c r="AU526" s="160" t="s">
        <v>82</v>
      </c>
      <c r="AV526" s="13" t="s">
        <v>82</v>
      </c>
      <c r="AW526" s="13" t="s">
        <v>28</v>
      </c>
      <c r="AX526" s="13" t="s">
        <v>72</v>
      </c>
      <c r="AY526" s="160" t="s">
        <v>182</v>
      </c>
    </row>
    <row r="527" spans="2:51" s="13" customFormat="1">
      <c r="B527" s="159"/>
      <c r="D527" s="153" t="s">
        <v>195</v>
      </c>
      <c r="E527" s="160" t="s">
        <v>1</v>
      </c>
      <c r="F527" s="161" t="s">
        <v>596</v>
      </c>
      <c r="H527" s="162">
        <v>-4.2</v>
      </c>
      <c r="L527" s="159"/>
      <c r="M527" s="163"/>
      <c r="N527" s="164"/>
      <c r="O527" s="164"/>
      <c r="P527" s="164"/>
      <c r="Q527" s="164"/>
      <c r="R527" s="164"/>
      <c r="S527" s="164"/>
      <c r="T527" s="165"/>
      <c r="AT527" s="160" t="s">
        <v>195</v>
      </c>
      <c r="AU527" s="160" t="s">
        <v>82</v>
      </c>
      <c r="AV527" s="13" t="s">
        <v>82</v>
      </c>
      <c r="AW527" s="13" t="s">
        <v>28</v>
      </c>
      <c r="AX527" s="13" t="s">
        <v>72</v>
      </c>
      <c r="AY527" s="160" t="s">
        <v>182</v>
      </c>
    </row>
    <row r="528" spans="2:51" s="15" customFormat="1">
      <c r="B528" s="182"/>
      <c r="D528" s="153" t="s">
        <v>195</v>
      </c>
      <c r="E528" s="183" t="s">
        <v>1</v>
      </c>
      <c r="F528" s="184" t="s">
        <v>555</v>
      </c>
      <c r="H528" s="185">
        <v>15.364000000000001</v>
      </c>
      <c r="L528" s="182"/>
      <c r="M528" s="186"/>
      <c r="N528" s="187"/>
      <c r="O528" s="187"/>
      <c r="P528" s="187"/>
      <c r="Q528" s="187"/>
      <c r="R528" s="187"/>
      <c r="S528" s="187"/>
      <c r="T528" s="188"/>
      <c r="AT528" s="183" t="s">
        <v>195</v>
      </c>
      <c r="AU528" s="183" t="s">
        <v>82</v>
      </c>
      <c r="AV528" s="15" t="s">
        <v>206</v>
      </c>
      <c r="AW528" s="15" t="s">
        <v>28</v>
      </c>
      <c r="AX528" s="15" t="s">
        <v>72</v>
      </c>
      <c r="AY528" s="183" t="s">
        <v>182</v>
      </c>
    </row>
    <row r="529" spans="2:65" s="14" customFormat="1">
      <c r="B529" s="166"/>
      <c r="D529" s="153" t="s">
        <v>195</v>
      </c>
      <c r="E529" s="167" t="s">
        <v>1</v>
      </c>
      <c r="F529" s="168" t="s">
        <v>205</v>
      </c>
      <c r="H529" s="169">
        <v>679.66399999999976</v>
      </c>
      <c r="L529" s="166"/>
      <c r="M529" s="170"/>
      <c r="N529" s="171"/>
      <c r="O529" s="171"/>
      <c r="P529" s="171"/>
      <c r="Q529" s="171"/>
      <c r="R529" s="171"/>
      <c r="S529" s="171"/>
      <c r="T529" s="172"/>
      <c r="AT529" s="167" t="s">
        <v>195</v>
      </c>
      <c r="AU529" s="167" t="s">
        <v>82</v>
      </c>
      <c r="AV529" s="14" t="s">
        <v>188</v>
      </c>
      <c r="AW529" s="14" t="s">
        <v>28</v>
      </c>
      <c r="AX529" s="14" t="s">
        <v>80</v>
      </c>
      <c r="AY529" s="167" t="s">
        <v>182</v>
      </c>
    </row>
    <row r="530" spans="2:65" s="1" customFormat="1" ht="16.5" customHeight="1">
      <c r="B530" s="139"/>
      <c r="C530" s="140" t="s">
        <v>597</v>
      </c>
      <c r="D530" s="140" t="s">
        <v>184</v>
      </c>
      <c r="E530" s="141" t="s">
        <v>598</v>
      </c>
      <c r="F530" s="142" t="s">
        <v>599</v>
      </c>
      <c r="G530" s="143" t="s">
        <v>242</v>
      </c>
      <c r="H530" s="144">
        <v>8</v>
      </c>
      <c r="I530" s="145"/>
      <c r="J530" s="145">
        <f>ROUND(I530*H530,2)</f>
        <v>0</v>
      </c>
      <c r="K530" s="142" t="s">
        <v>193</v>
      </c>
      <c r="L530" s="29"/>
      <c r="M530" s="146" t="s">
        <v>1</v>
      </c>
      <c r="N530" s="147" t="s">
        <v>37</v>
      </c>
      <c r="O530" s="148">
        <v>0.871</v>
      </c>
      <c r="P530" s="148">
        <f>O530*H530</f>
        <v>6.968</v>
      </c>
      <c r="Q530" s="148">
        <v>0.15414</v>
      </c>
      <c r="R530" s="148">
        <f>Q530*H530</f>
        <v>1.23312</v>
      </c>
      <c r="S530" s="148">
        <v>0</v>
      </c>
      <c r="T530" s="149">
        <f>S530*H530</f>
        <v>0</v>
      </c>
      <c r="AR530" s="150" t="s">
        <v>188</v>
      </c>
      <c r="AT530" s="150" t="s">
        <v>184</v>
      </c>
      <c r="AU530" s="150" t="s">
        <v>82</v>
      </c>
      <c r="AY530" s="17" t="s">
        <v>182</v>
      </c>
      <c r="BE530" s="151">
        <f>IF(N530="základní",J530,0)</f>
        <v>0</v>
      </c>
      <c r="BF530" s="151">
        <f>IF(N530="snížená",J530,0)</f>
        <v>0</v>
      </c>
      <c r="BG530" s="151">
        <f>IF(N530="zákl. přenesená",J530,0)</f>
        <v>0</v>
      </c>
      <c r="BH530" s="151">
        <f>IF(N530="sníž. přenesená",J530,0)</f>
        <v>0</v>
      </c>
      <c r="BI530" s="151">
        <f>IF(N530="nulová",J530,0)</f>
        <v>0</v>
      </c>
      <c r="BJ530" s="17" t="s">
        <v>80</v>
      </c>
      <c r="BK530" s="151">
        <f>ROUND(I530*H530,2)</f>
        <v>0</v>
      </c>
      <c r="BL530" s="17" t="s">
        <v>188</v>
      </c>
      <c r="BM530" s="150" t="s">
        <v>600</v>
      </c>
    </row>
    <row r="531" spans="2:65" s="12" customFormat="1">
      <c r="B531" s="152"/>
      <c r="D531" s="153" t="s">
        <v>195</v>
      </c>
      <c r="E531" s="154" t="s">
        <v>1</v>
      </c>
      <c r="F531" s="155" t="s">
        <v>203</v>
      </c>
      <c r="H531" s="154" t="s">
        <v>1</v>
      </c>
      <c r="L531" s="152"/>
      <c r="M531" s="156"/>
      <c r="N531" s="157"/>
      <c r="O531" s="157"/>
      <c r="P531" s="157"/>
      <c r="Q531" s="157"/>
      <c r="R531" s="157"/>
      <c r="S531" s="157"/>
      <c r="T531" s="158"/>
      <c r="AT531" s="154" t="s">
        <v>195</v>
      </c>
      <c r="AU531" s="154" t="s">
        <v>82</v>
      </c>
      <c r="AV531" s="12" t="s">
        <v>80</v>
      </c>
      <c r="AW531" s="12" t="s">
        <v>28</v>
      </c>
      <c r="AX531" s="12" t="s">
        <v>72</v>
      </c>
      <c r="AY531" s="154" t="s">
        <v>182</v>
      </c>
    </row>
    <row r="532" spans="2:65" s="13" customFormat="1">
      <c r="B532" s="159"/>
      <c r="D532" s="153" t="s">
        <v>195</v>
      </c>
      <c r="E532" s="160" t="s">
        <v>1</v>
      </c>
      <c r="F532" s="161" t="s">
        <v>601</v>
      </c>
      <c r="H532" s="162">
        <v>8</v>
      </c>
      <c r="L532" s="159"/>
      <c r="M532" s="163"/>
      <c r="N532" s="164"/>
      <c r="O532" s="164"/>
      <c r="P532" s="164"/>
      <c r="Q532" s="164"/>
      <c r="R532" s="164"/>
      <c r="S532" s="164"/>
      <c r="T532" s="165"/>
      <c r="AT532" s="160" t="s">
        <v>195</v>
      </c>
      <c r="AU532" s="160" t="s">
        <v>82</v>
      </c>
      <c r="AV532" s="13" t="s">
        <v>82</v>
      </c>
      <c r="AW532" s="13" t="s">
        <v>28</v>
      </c>
      <c r="AX532" s="13" t="s">
        <v>72</v>
      </c>
      <c r="AY532" s="160" t="s">
        <v>182</v>
      </c>
    </row>
    <row r="533" spans="2:65" s="14" customFormat="1">
      <c r="B533" s="166"/>
      <c r="D533" s="153" t="s">
        <v>195</v>
      </c>
      <c r="E533" s="167" t="s">
        <v>1</v>
      </c>
      <c r="F533" s="168" t="s">
        <v>205</v>
      </c>
      <c r="H533" s="169">
        <v>8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7" t="s">
        <v>195</v>
      </c>
      <c r="AU533" s="167" t="s">
        <v>82</v>
      </c>
      <c r="AV533" s="14" t="s">
        <v>188</v>
      </c>
      <c r="AW533" s="14" t="s">
        <v>28</v>
      </c>
      <c r="AX533" s="14" t="s">
        <v>80</v>
      </c>
      <c r="AY533" s="167" t="s">
        <v>182</v>
      </c>
    </row>
    <row r="534" spans="2:65" s="11" customFormat="1" ht="22.9" customHeight="1">
      <c r="B534" s="127"/>
      <c r="D534" s="128" t="s">
        <v>71</v>
      </c>
      <c r="E534" s="137" t="s">
        <v>188</v>
      </c>
      <c r="F534" s="137" t="s">
        <v>602</v>
      </c>
      <c r="J534" s="138">
        <f>BK534</f>
        <v>0</v>
      </c>
      <c r="L534" s="127"/>
      <c r="M534" s="131"/>
      <c r="N534" s="132"/>
      <c r="O534" s="132"/>
      <c r="P534" s="133">
        <f>SUM(P535:P679)</f>
        <v>532.21718299999998</v>
      </c>
      <c r="Q534" s="132"/>
      <c r="R534" s="133">
        <f>SUM(R535:R679)</f>
        <v>664.38408944999992</v>
      </c>
      <c r="S534" s="132"/>
      <c r="T534" s="134">
        <f>SUM(T535:T679)</f>
        <v>0</v>
      </c>
      <c r="AR534" s="128" t="s">
        <v>80</v>
      </c>
      <c r="AT534" s="135" t="s">
        <v>71</v>
      </c>
      <c r="AU534" s="135" t="s">
        <v>80</v>
      </c>
      <c r="AY534" s="128" t="s">
        <v>182</v>
      </c>
      <c r="BK534" s="136">
        <f>SUM(BK535:BK679)</f>
        <v>0</v>
      </c>
    </row>
    <row r="535" spans="2:65" s="1" customFormat="1" ht="16.5" customHeight="1">
      <c r="B535" s="139"/>
      <c r="C535" s="140" t="s">
        <v>603</v>
      </c>
      <c r="D535" s="140" t="s">
        <v>184</v>
      </c>
      <c r="E535" s="141" t="s">
        <v>604</v>
      </c>
      <c r="F535" s="142" t="s">
        <v>605</v>
      </c>
      <c r="G535" s="143" t="s">
        <v>461</v>
      </c>
      <c r="H535" s="144">
        <v>166</v>
      </c>
      <c r="I535" s="145"/>
      <c r="J535" s="145">
        <f>ROUND(I535*H535,2)</f>
        <v>0</v>
      </c>
      <c r="K535" s="142" t="s">
        <v>193</v>
      </c>
      <c r="L535" s="29"/>
      <c r="M535" s="146" t="s">
        <v>1</v>
      </c>
      <c r="N535" s="147" t="s">
        <v>37</v>
      </c>
      <c r="O535" s="148">
        <v>1.0589999999999999</v>
      </c>
      <c r="P535" s="148">
        <f>O535*H535</f>
        <v>175.79399999999998</v>
      </c>
      <c r="Q535" s="148">
        <v>0.15501000000000001</v>
      </c>
      <c r="R535" s="148">
        <f>Q535*H535</f>
        <v>25.731660000000002</v>
      </c>
      <c r="S535" s="148">
        <v>0</v>
      </c>
      <c r="T535" s="149">
        <f>S535*H535</f>
        <v>0</v>
      </c>
      <c r="AR535" s="150" t="s">
        <v>188</v>
      </c>
      <c r="AT535" s="150" t="s">
        <v>184</v>
      </c>
      <c r="AU535" s="150" t="s">
        <v>82</v>
      </c>
      <c r="AY535" s="17" t="s">
        <v>182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7" t="s">
        <v>80</v>
      </c>
      <c r="BK535" s="151">
        <f>ROUND(I535*H535,2)</f>
        <v>0</v>
      </c>
      <c r="BL535" s="17" t="s">
        <v>188</v>
      </c>
      <c r="BM535" s="150" t="s">
        <v>606</v>
      </c>
    </row>
    <row r="536" spans="2:65" s="12" customFormat="1">
      <c r="B536" s="152"/>
      <c r="D536" s="153" t="s">
        <v>195</v>
      </c>
      <c r="E536" s="154" t="s">
        <v>1</v>
      </c>
      <c r="F536" s="155" t="s">
        <v>401</v>
      </c>
      <c r="H536" s="154" t="s">
        <v>1</v>
      </c>
      <c r="L536" s="152"/>
      <c r="M536" s="156"/>
      <c r="N536" s="157"/>
      <c r="O536" s="157"/>
      <c r="P536" s="157"/>
      <c r="Q536" s="157"/>
      <c r="R536" s="157"/>
      <c r="S536" s="157"/>
      <c r="T536" s="158"/>
      <c r="AT536" s="154" t="s">
        <v>195</v>
      </c>
      <c r="AU536" s="154" t="s">
        <v>82</v>
      </c>
      <c r="AV536" s="12" t="s">
        <v>80</v>
      </c>
      <c r="AW536" s="12" t="s">
        <v>28</v>
      </c>
      <c r="AX536" s="12" t="s">
        <v>72</v>
      </c>
      <c r="AY536" s="154" t="s">
        <v>182</v>
      </c>
    </row>
    <row r="537" spans="2:65" s="13" customFormat="1">
      <c r="B537" s="159"/>
      <c r="D537" s="153" t="s">
        <v>195</v>
      </c>
      <c r="E537" s="160" t="s">
        <v>1</v>
      </c>
      <c r="F537" s="161" t="s">
        <v>607</v>
      </c>
      <c r="H537" s="162">
        <v>82</v>
      </c>
      <c r="L537" s="159"/>
      <c r="M537" s="163"/>
      <c r="N537" s="164"/>
      <c r="O537" s="164"/>
      <c r="P537" s="164"/>
      <c r="Q537" s="164"/>
      <c r="R537" s="164"/>
      <c r="S537" s="164"/>
      <c r="T537" s="165"/>
      <c r="AT537" s="160" t="s">
        <v>195</v>
      </c>
      <c r="AU537" s="160" t="s">
        <v>82</v>
      </c>
      <c r="AV537" s="13" t="s">
        <v>82</v>
      </c>
      <c r="AW537" s="13" t="s">
        <v>28</v>
      </c>
      <c r="AX537" s="13" t="s">
        <v>72</v>
      </c>
      <c r="AY537" s="160" t="s">
        <v>182</v>
      </c>
    </row>
    <row r="538" spans="2:65" s="12" customFormat="1">
      <c r="B538" s="152"/>
      <c r="D538" s="153" t="s">
        <v>195</v>
      </c>
      <c r="E538" s="154" t="s">
        <v>1</v>
      </c>
      <c r="F538" s="155" t="s">
        <v>410</v>
      </c>
      <c r="H538" s="154" t="s">
        <v>1</v>
      </c>
      <c r="L538" s="152"/>
      <c r="M538" s="156"/>
      <c r="N538" s="157"/>
      <c r="O538" s="157"/>
      <c r="P538" s="157"/>
      <c r="Q538" s="157"/>
      <c r="R538" s="157"/>
      <c r="S538" s="157"/>
      <c r="T538" s="158"/>
      <c r="AT538" s="154" t="s">
        <v>195</v>
      </c>
      <c r="AU538" s="154" t="s">
        <v>82</v>
      </c>
      <c r="AV538" s="12" t="s">
        <v>80</v>
      </c>
      <c r="AW538" s="12" t="s">
        <v>28</v>
      </c>
      <c r="AX538" s="12" t="s">
        <v>72</v>
      </c>
      <c r="AY538" s="154" t="s">
        <v>182</v>
      </c>
    </row>
    <row r="539" spans="2:65" s="13" customFormat="1">
      <c r="B539" s="159"/>
      <c r="D539" s="153" t="s">
        <v>195</v>
      </c>
      <c r="E539" s="160" t="s">
        <v>1</v>
      </c>
      <c r="F539" s="161" t="s">
        <v>608</v>
      </c>
      <c r="H539" s="162">
        <v>84</v>
      </c>
      <c r="L539" s="159"/>
      <c r="M539" s="163"/>
      <c r="N539" s="164"/>
      <c r="O539" s="164"/>
      <c r="P539" s="164"/>
      <c r="Q539" s="164"/>
      <c r="R539" s="164"/>
      <c r="S539" s="164"/>
      <c r="T539" s="165"/>
      <c r="AT539" s="160" t="s">
        <v>195</v>
      </c>
      <c r="AU539" s="160" t="s">
        <v>82</v>
      </c>
      <c r="AV539" s="13" t="s">
        <v>82</v>
      </c>
      <c r="AW539" s="13" t="s">
        <v>28</v>
      </c>
      <c r="AX539" s="13" t="s">
        <v>72</v>
      </c>
      <c r="AY539" s="160" t="s">
        <v>182</v>
      </c>
    </row>
    <row r="540" spans="2:65" s="14" customFormat="1">
      <c r="B540" s="166"/>
      <c r="D540" s="153" t="s">
        <v>195</v>
      </c>
      <c r="E540" s="167" t="s">
        <v>1</v>
      </c>
      <c r="F540" s="168" t="s">
        <v>205</v>
      </c>
      <c r="H540" s="169">
        <v>166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7" t="s">
        <v>195</v>
      </c>
      <c r="AU540" s="167" t="s">
        <v>82</v>
      </c>
      <c r="AV540" s="14" t="s">
        <v>188</v>
      </c>
      <c r="AW540" s="14" t="s">
        <v>28</v>
      </c>
      <c r="AX540" s="14" t="s">
        <v>80</v>
      </c>
      <c r="AY540" s="167" t="s">
        <v>182</v>
      </c>
    </row>
    <row r="541" spans="2:65" s="1" customFormat="1" ht="16.5" customHeight="1">
      <c r="B541" s="139"/>
      <c r="C541" s="173" t="s">
        <v>609</v>
      </c>
      <c r="D541" s="173" t="s">
        <v>266</v>
      </c>
      <c r="E541" s="174" t="s">
        <v>610</v>
      </c>
      <c r="F541" s="175" t="s">
        <v>611</v>
      </c>
      <c r="G541" s="176" t="s">
        <v>242</v>
      </c>
      <c r="H541" s="177">
        <v>1026.0940000000001</v>
      </c>
      <c r="I541" s="178"/>
      <c r="J541" s="178">
        <f>ROUND(I541*H541,2)</f>
        <v>0</v>
      </c>
      <c r="K541" s="175" t="s">
        <v>193</v>
      </c>
      <c r="L541" s="179"/>
      <c r="M541" s="180" t="s">
        <v>1</v>
      </c>
      <c r="N541" s="181" t="s">
        <v>37</v>
      </c>
      <c r="O541" s="148">
        <v>0</v>
      </c>
      <c r="P541" s="148">
        <f>O541*H541</f>
        <v>0</v>
      </c>
      <c r="Q541" s="148">
        <v>0.29499999999999998</v>
      </c>
      <c r="R541" s="148">
        <f>Q541*H541</f>
        <v>302.69772999999998</v>
      </c>
      <c r="S541" s="148">
        <v>0</v>
      </c>
      <c r="T541" s="149">
        <f>S541*H541</f>
        <v>0</v>
      </c>
      <c r="AR541" s="150" t="s">
        <v>239</v>
      </c>
      <c r="AT541" s="150" t="s">
        <v>266</v>
      </c>
      <c r="AU541" s="150" t="s">
        <v>82</v>
      </c>
      <c r="AY541" s="17" t="s">
        <v>182</v>
      </c>
      <c r="BE541" s="151">
        <f>IF(N541="základní",J541,0)</f>
        <v>0</v>
      </c>
      <c r="BF541" s="151">
        <f>IF(N541="snížená",J541,0)</f>
        <v>0</v>
      </c>
      <c r="BG541" s="151">
        <f>IF(N541="zákl. přenesená",J541,0)</f>
        <v>0</v>
      </c>
      <c r="BH541" s="151">
        <f>IF(N541="sníž. přenesená",J541,0)</f>
        <v>0</v>
      </c>
      <c r="BI541" s="151">
        <f>IF(N541="nulová",J541,0)</f>
        <v>0</v>
      </c>
      <c r="BJ541" s="17" t="s">
        <v>80</v>
      </c>
      <c r="BK541" s="151">
        <f>ROUND(I541*H541,2)</f>
        <v>0</v>
      </c>
      <c r="BL541" s="17" t="s">
        <v>188</v>
      </c>
      <c r="BM541" s="150" t="s">
        <v>612</v>
      </c>
    </row>
    <row r="542" spans="2:65" s="12" customFormat="1">
      <c r="B542" s="152"/>
      <c r="D542" s="153" t="s">
        <v>195</v>
      </c>
      <c r="E542" s="154" t="s">
        <v>1</v>
      </c>
      <c r="F542" s="155" t="s">
        <v>401</v>
      </c>
      <c r="H542" s="154" t="s">
        <v>1</v>
      </c>
      <c r="L542" s="152"/>
      <c r="M542" s="156"/>
      <c r="N542" s="157"/>
      <c r="O542" s="157"/>
      <c r="P542" s="157"/>
      <c r="Q542" s="157"/>
      <c r="R542" s="157"/>
      <c r="S542" s="157"/>
      <c r="T542" s="158"/>
      <c r="AT542" s="154" t="s">
        <v>195</v>
      </c>
      <c r="AU542" s="154" t="s">
        <v>82</v>
      </c>
      <c r="AV542" s="12" t="s">
        <v>80</v>
      </c>
      <c r="AW542" s="12" t="s">
        <v>28</v>
      </c>
      <c r="AX542" s="12" t="s">
        <v>72</v>
      </c>
      <c r="AY542" s="154" t="s">
        <v>182</v>
      </c>
    </row>
    <row r="543" spans="2:65" s="13" customFormat="1">
      <c r="B543" s="159"/>
      <c r="D543" s="153" t="s">
        <v>195</v>
      </c>
      <c r="E543" s="160" t="s">
        <v>1</v>
      </c>
      <c r="F543" s="161" t="s">
        <v>613</v>
      </c>
      <c r="H543" s="162">
        <v>459.54</v>
      </c>
      <c r="L543" s="159"/>
      <c r="M543" s="163"/>
      <c r="N543" s="164"/>
      <c r="O543" s="164"/>
      <c r="P543" s="164"/>
      <c r="Q543" s="164"/>
      <c r="R543" s="164"/>
      <c r="S543" s="164"/>
      <c r="T543" s="165"/>
      <c r="AT543" s="160" t="s">
        <v>195</v>
      </c>
      <c r="AU543" s="160" t="s">
        <v>82</v>
      </c>
      <c r="AV543" s="13" t="s">
        <v>82</v>
      </c>
      <c r="AW543" s="13" t="s">
        <v>28</v>
      </c>
      <c r="AX543" s="13" t="s">
        <v>72</v>
      </c>
      <c r="AY543" s="160" t="s">
        <v>182</v>
      </c>
    </row>
    <row r="544" spans="2:65" s="13" customFormat="1">
      <c r="B544" s="159"/>
      <c r="D544" s="153" t="s">
        <v>195</v>
      </c>
      <c r="E544" s="160" t="s">
        <v>1</v>
      </c>
      <c r="F544" s="161" t="s">
        <v>614</v>
      </c>
      <c r="H544" s="162">
        <v>5.55</v>
      </c>
      <c r="L544" s="159"/>
      <c r="M544" s="163"/>
      <c r="N544" s="164"/>
      <c r="O544" s="164"/>
      <c r="P544" s="164"/>
      <c r="Q544" s="164"/>
      <c r="R544" s="164"/>
      <c r="S544" s="164"/>
      <c r="T544" s="165"/>
      <c r="AT544" s="160" t="s">
        <v>195</v>
      </c>
      <c r="AU544" s="160" t="s">
        <v>82</v>
      </c>
      <c r="AV544" s="13" t="s">
        <v>82</v>
      </c>
      <c r="AW544" s="13" t="s">
        <v>28</v>
      </c>
      <c r="AX544" s="13" t="s">
        <v>72</v>
      </c>
      <c r="AY544" s="160" t="s">
        <v>182</v>
      </c>
    </row>
    <row r="545" spans="2:65" s="13" customFormat="1">
      <c r="B545" s="159"/>
      <c r="D545" s="153" t="s">
        <v>195</v>
      </c>
      <c r="E545" s="160" t="s">
        <v>1</v>
      </c>
      <c r="F545" s="161" t="s">
        <v>615</v>
      </c>
      <c r="H545" s="162">
        <v>4.4400000000000004</v>
      </c>
      <c r="L545" s="159"/>
      <c r="M545" s="163"/>
      <c r="N545" s="164"/>
      <c r="O545" s="164"/>
      <c r="P545" s="164"/>
      <c r="Q545" s="164"/>
      <c r="R545" s="164"/>
      <c r="S545" s="164"/>
      <c r="T545" s="165"/>
      <c r="AT545" s="160" t="s">
        <v>195</v>
      </c>
      <c r="AU545" s="160" t="s">
        <v>82</v>
      </c>
      <c r="AV545" s="13" t="s">
        <v>82</v>
      </c>
      <c r="AW545" s="13" t="s">
        <v>28</v>
      </c>
      <c r="AX545" s="13" t="s">
        <v>72</v>
      </c>
      <c r="AY545" s="160" t="s">
        <v>182</v>
      </c>
    </row>
    <row r="546" spans="2:65" s="13" customFormat="1">
      <c r="B546" s="159"/>
      <c r="D546" s="153" t="s">
        <v>195</v>
      </c>
      <c r="E546" s="160" t="s">
        <v>1</v>
      </c>
      <c r="F546" s="161" t="s">
        <v>616</v>
      </c>
      <c r="H546" s="162">
        <v>24.975000000000001</v>
      </c>
      <c r="L546" s="159"/>
      <c r="M546" s="163"/>
      <c r="N546" s="164"/>
      <c r="O546" s="164"/>
      <c r="P546" s="164"/>
      <c r="Q546" s="164"/>
      <c r="R546" s="164"/>
      <c r="S546" s="164"/>
      <c r="T546" s="165"/>
      <c r="AT546" s="160" t="s">
        <v>195</v>
      </c>
      <c r="AU546" s="160" t="s">
        <v>82</v>
      </c>
      <c r="AV546" s="13" t="s">
        <v>82</v>
      </c>
      <c r="AW546" s="13" t="s">
        <v>28</v>
      </c>
      <c r="AX546" s="13" t="s">
        <v>72</v>
      </c>
      <c r="AY546" s="160" t="s">
        <v>182</v>
      </c>
    </row>
    <row r="547" spans="2:65" s="13" customFormat="1">
      <c r="B547" s="159"/>
      <c r="D547" s="153" t="s">
        <v>195</v>
      </c>
      <c r="E547" s="160" t="s">
        <v>1</v>
      </c>
      <c r="F547" s="161" t="s">
        <v>617</v>
      </c>
      <c r="H547" s="162">
        <v>2.9140000000000001</v>
      </c>
      <c r="L547" s="159"/>
      <c r="M547" s="163"/>
      <c r="N547" s="164"/>
      <c r="O547" s="164"/>
      <c r="P547" s="164"/>
      <c r="Q547" s="164"/>
      <c r="R547" s="164"/>
      <c r="S547" s="164"/>
      <c r="T547" s="165"/>
      <c r="AT547" s="160" t="s">
        <v>195</v>
      </c>
      <c r="AU547" s="160" t="s">
        <v>82</v>
      </c>
      <c r="AV547" s="13" t="s">
        <v>82</v>
      </c>
      <c r="AW547" s="13" t="s">
        <v>28</v>
      </c>
      <c r="AX547" s="13" t="s">
        <v>72</v>
      </c>
      <c r="AY547" s="160" t="s">
        <v>182</v>
      </c>
    </row>
    <row r="548" spans="2:65" s="13" customFormat="1">
      <c r="B548" s="159"/>
      <c r="D548" s="153" t="s">
        <v>195</v>
      </c>
      <c r="E548" s="160" t="s">
        <v>1</v>
      </c>
      <c r="F548" s="161" t="s">
        <v>618</v>
      </c>
      <c r="H548" s="162">
        <v>5.94</v>
      </c>
      <c r="L548" s="159"/>
      <c r="M548" s="163"/>
      <c r="N548" s="164"/>
      <c r="O548" s="164"/>
      <c r="P548" s="164"/>
      <c r="Q548" s="164"/>
      <c r="R548" s="164"/>
      <c r="S548" s="164"/>
      <c r="T548" s="165"/>
      <c r="AT548" s="160" t="s">
        <v>195</v>
      </c>
      <c r="AU548" s="160" t="s">
        <v>82</v>
      </c>
      <c r="AV548" s="13" t="s">
        <v>82</v>
      </c>
      <c r="AW548" s="13" t="s">
        <v>28</v>
      </c>
      <c r="AX548" s="13" t="s">
        <v>72</v>
      </c>
      <c r="AY548" s="160" t="s">
        <v>182</v>
      </c>
    </row>
    <row r="549" spans="2:65" s="13" customFormat="1">
      <c r="B549" s="159"/>
      <c r="D549" s="153" t="s">
        <v>195</v>
      </c>
      <c r="E549" s="160" t="s">
        <v>1</v>
      </c>
      <c r="F549" s="161" t="s">
        <v>619</v>
      </c>
      <c r="H549" s="162">
        <v>1.65</v>
      </c>
      <c r="L549" s="159"/>
      <c r="M549" s="163"/>
      <c r="N549" s="164"/>
      <c r="O549" s="164"/>
      <c r="P549" s="164"/>
      <c r="Q549" s="164"/>
      <c r="R549" s="164"/>
      <c r="S549" s="164"/>
      <c r="T549" s="165"/>
      <c r="AT549" s="160" t="s">
        <v>195</v>
      </c>
      <c r="AU549" s="160" t="s">
        <v>82</v>
      </c>
      <c r="AV549" s="13" t="s">
        <v>82</v>
      </c>
      <c r="AW549" s="13" t="s">
        <v>28</v>
      </c>
      <c r="AX549" s="13" t="s">
        <v>72</v>
      </c>
      <c r="AY549" s="160" t="s">
        <v>182</v>
      </c>
    </row>
    <row r="550" spans="2:65" s="15" customFormat="1">
      <c r="B550" s="182"/>
      <c r="D550" s="153" t="s">
        <v>195</v>
      </c>
      <c r="E550" s="183" t="s">
        <v>1</v>
      </c>
      <c r="F550" s="184" t="s">
        <v>555</v>
      </c>
      <c r="H550" s="185">
        <v>505.00900000000001</v>
      </c>
      <c r="L550" s="182"/>
      <c r="M550" s="186"/>
      <c r="N550" s="187"/>
      <c r="O550" s="187"/>
      <c r="P550" s="187"/>
      <c r="Q550" s="187"/>
      <c r="R550" s="187"/>
      <c r="S550" s="187"/>
      <c r="T550" s="188"/>
      <c r="AT550" s="183" t="s">
        <v>195</v>
      </c>
      <c r="AU550" s="183" t="s">
        <v>82</v>
      </c>
      <c r="AV550" s="15" t="s">
        <v>206</v>
      </c>
      <c r="AW550" s="15" t="s">
        <v>28</v>
      </c>
      <c r="AX550" s="15" t="s">
        <v>72</v>
      </c>
      <c r="AY550" s="183" t="s">
        <v>182</v>
      </c>
    </row>
    <row r="551" spans="2:65" s="12" customFormat="1">
      <c r="B551" s="152"/>
      <c r="D551" s="153" t="s">
        <v>195</v>
      </c>
      <c r="E551" s="154" t="s">
        <v>1</v>
      </c>
      <c r="F551" s="155" t="s">
        <v>410</v>
      </c>
      <c r="H551" s="154" t="s">
        <v>1</v>
      </c>
      <c r="L551" s="152"/>
      <c r="M551" s="156"/>
      <c r="N551" s="157"/>
      <c r="O551" s="157"/>
      <c r="P551" s="157"/>
      <c r="Q551" s="157"/>
      <c r="R551" s="157"/>
      <c r="S551" s="157"/>
      <c r="T551" s="158"/>
      <c r="AT551" s="154" t="s">
        <v>195</v>
      </c>
      <c r="AU551" s="154" t="s">
        <v>82</v>
      </c>
      <c r="AV551" s="12" t="s">
        <v>80</v>
      </c>
      <c r="AW551" s="12" t="s">
        <v>28</v>
      </c>
      <c r="AX551" s="12" t="s">
        <v>72</v>
      </c>
      <c r="AY551" s="154" t="s">
        <v>182</v>
      </c>
    </row>
    <row r="552" spans="2:65" s="13" customFormat="1">
      <c r="B552" s="159"/>
      <c r="D552" s="153" t="s">
        <v>195</v>
      </c>
      <c r="E552" s="160" t="s">
        <v>1</v>
      </c>
      <c r="F552" s="161" t="s">
        <v>620</v>
      </c>
      <c r="H552" s="162">
        <v>479.52</v>
      </c>
      <c r="L552" s="159"/>
      <c r="M552" s="163"/>
      <c r="N552" s="164"/>
      <c r="O552" s="164"/>
      <c r="P552" s="164"/>
      <c r="Q552" s="164"/>
      <c r="R552" s="164"/>
      <c r="S552" s="164"/>
      <c r="T552" s="165"/>
      <c r="AT552" s="160" t="s">
        <v>195</v>
      </c>
      <c r="AU552" s="160" t="s">
        <v>82</v>
      </c>
      <c r="AV552" s="13" t="s">
        <v>82</v>
      </c>
      <c r="AW552" s="13" t="s">
        <v>28</v>
      </c>
      <c r="AX552" s="13" t="s">
        <v>72</v>
      </c>
      <c r="AY552" s="160" t="s">
        <v>182</v>
      </c>
    </row>
    <row r="553" spans="2:65" s="13" customFormat="1">
      <c r="B553" s="159"/>
      <c r="D553" s="153" t="s">
        <v>195</v>
      </c>
      <c r="E553" s="160" t="s">
        <v>1</v>
      </c>
      <c r="F553" s="161" t="s">
        <v>614</v>
      </c>
      <c r="H553" s="162">
        <v>5.55</v>
      </c>
      <c r="L553" s="159"/>
      <c r="M553" s="163"/>
      <c r="N553" s="164"/>
      <c r="O553" s="164"/>
      <c r="P553" s="164"/>
      <c r="Q553" s="164"/>
      <c r="R553" s="164"/>
      <c r="S553" s="164"/>
      <c r="T553" s="165"/>
      <c r="AT553" s="160" t="s">
        <v>195</v>
      </c>
      <c r="AU553" s="160" t="s">
        <v>82</v>
      </c>
      <c r="AV553" s="13" t="s">
        <v>82</v>
      </c>
      <c r="AW553" s="13" t="s">
        <v>28</v>
      </c>
      <c r="AX553" s="13" t="s">
        <v>72</v>
      </c>
      <c r="AY553" s="160" t="s">
        <v>182</v>
      </c>
    </row>
    <row r="554" spans="2:65" s="13" customFormat="1">
      <c r="B554" s="159"/>
      <c r="D554" s="153" t="s">
        <v>195</v>
      </c>
      <c r="E554" s="160" t="s">
        <v>1</v>
      </c>
      <c r="F554" s="161" t="s">
        <v>615</v>
      </c>
      <c r="H554" s="162">
        <v>4.4400000000000004</v>
      </c>
      <c r="L554" s="159"/>
      <c r="M554" s="163"/>
      <c r="N554" s="164"/>
      <c r="O554" s="164"/>
      <c r="P554" s="164"/>
      <c r="Q554" s="164"/>
      <c r="R554" s="164"/>
      <c r="S554" s="164"/>
      <c r="T554" s="165"/>
      <c r="AT554" s="160" t="s">
        <v>195</v>
      </c>
      <c r="AU554" s="160" t="s">
        <v>82</v>
      </c>
      <c r="AV554" s="13" t="s">
        <v>82</v>
      </c>
      <c r="AW554" s="13" t="s">
        <v>28</v>
      </c>
      <c r="AX554" s="13" t="s">
        <v>72</v>
      </c>
      <c r="AY554" s="160" t="s">
        <v>182</v>
      </c>
    </row>
    <row r="555" spans="2:65" s="13" customFormat="1">
      <c r="B555" s="159"/>
      <c r="D555" s="153" t="s">
        <v>195</v>
      </c>
      <c r="E555" s="160" t="s">
        <v>1</v>
      </c>
      <c r="F555" s="161" t="s">
        <v>616</v>
      </c>
      <c r="H555" s="162">
        <v>24.975000000000001</v>
      </c>
      <c r="L555" s="159"/>
      <c r="M555" s="163"/>
      <c r="N555" s="164"/>
      <c r="O555" s="164"/>
      <c r="P555" s="164"/>
      <c r="Q555" s="164"/>
      <c r="R555" s="164"/>
      <c r="S555" s="164"/>
      <c r="T555" s="165"/>
      <c r="AT555" s="160" t="s">
        <v>195</v>
      </c>
      <c r="AU555" s="160" t="s">
        <v>82</v>
      </c>
      <c r="AV555" s="13" t="s">
        <v>82</v>
      </c>
      <c r="AW555" s="13" t="s">
        <v>28</v>
      </c>
      <c r="AX555" s="13" t="s">
        <v>72</v>
      </c>
      <c r="AY555" s="160" t="s">
        <v>182</v>
      </c>
    </row>
    <row r="556" spans="2:65" s="13" customFormat="1">
      <c r="B556" s="159"/>
      <c r="D556" s="153" t="s">
        <v>195</v>
      </c>
      <c r="E556" s="160" t="s">
        <v>1</v>
      </c>
      <c r="F556" s="161" t="s">
        <v>621</v>
      </c>
      <c r="H556" s="162">
        <v>6.6</v>
      </c>
      <c r="L556" s="159"/>
      <c r="M556" s="163"/>
      <c r="N556" s="164"/>
      <c r="O556" s="164"/>
      <c r="P556" s="164"/>
      <c r="Q556" s="164"/>
      <c r="R556" s="164"/>
      <c r="S556" s="164"/>
      <c r="T556" s="165"/>
      <c r="AT556" s="160" t="s">
        <v>195</v>
      </c>
      <c r="AU556" s="160" t="s">
        <v>82</v>
      </c>
      <c r="AV556" s="13" t="s">
        <v>82</v>
      </c>
      <c r="AW556" s="13" t="s">
        <v>28</v>
      </c>
      <c r="AX556" s="13" t="s">
        <v>72</v>
      </c>
      <c r="AY556" s="160" t="s">
        <v>182</v>
      </c>
    </row>
    <row r="557" spans="2:65" s="15" customFormat="1">
      <c r="B557" s="182"/>
      <c r="D557" s="153" t="s">
        <v>195</v>
      </c>
      <c r="E557" s="183" t="s">
        <v>1</v>
      </c>
      <c r="F557" s="184" t="s">
        <v>555</v>
      </c>
      <c r="H557" s="185">
        <v>521.08500000000004</v>
      </c>
      <c r="L557" s="182"/>
      <c r="M557" s="186"/>
      <c r="N557" s="187"/>
      <c r="O557" s="187"/>
      <c r="P557" s="187"/>
      <c r="Q557" s="187"/>
      <c r="R557" s="187"/>
      <c r="S557" s="187"/>
      <c r="T557" s="188"/>
      <c r="AT557" s="183" t="s">
        <v>195</v>
      </c>
      <c r="AU557" s="183" t="s">
        <v>82</v>
      </c>
      <c r="AV557" s="15" t="s">
        <v>206</v>
      </c>
      <c r="AW557" s="15" t="s">
        <v>28</v>
      </c>
      <c r="AX557" s="15" t="s">
        <v>72</v>
      </c>
      <c r="AY557" s="183" t="s">
        <v>182</v>
      </c>
    </row>
    <row r="558" spans="2:65" s="14" customFormat="1">
      <c r="B558" s="166"/>
      <c r="D558" s="153" t="s">
        <v>195</v>
      </c>
      <c r="E558" s="167" t="s">
        <v>1</v>
      </c>
      <c r="F558" s="168" t="s">
        <v>205</v>
      </c>
      <c r="H558" s="169">
        <v>1026.0940000000001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7" t="s">
        <v>195</v>
      </c>
      <c r="AU558" s="167" t="s">
        <v>82</v>
      </c>
      <c r="AV558" s="14" t="s">
        <v>188</v>
      </c>
      <c r="AW558" s="14" t="s">
        <v>28</v>
      </c>
      <c r="AX558" s="14" t="s">
        <v>80</v>
      </c>
      <c r="AY558" s="167" t="s">
        <v>182</v>
      </c>
    </row>
    <row r="559" spans="2:65" s="1" customFormat="1" ht="16.5" customHeight="1">
      <c r="B559" s="139"/>
      <c r="C559" s="140" t="s">
        <v>622</v>
      </c>
      <c r="D559" s="140" t="s">
        <v>184</v>
      </c>
      <c r="E559" s="141" t="s">
        <v>623</v>
      </c>
      <c r="F559" s="142" t="s">
        <v>624</v>
      </c>
      <c r="G559" s="143" t="s">
        <v>192</v>
      </c>
      <c r="H559" s="144">
        <v>1.66</v>
      </c>
      <c r="I559" s="145"/>
      <c r="J559" s="145">
        <f>ROUND(I559*H559,2)</f>
        <v>0</v>
      </c>
      <c r="K559" s="142" t="s">
        <v>193</v>
      </c>
      <c r="L559" s="29"/>
      <c r="M559" s="146" t="s">
        <v>1</v>
      </c>
      <c r="N559" s="147" t="s">
        <v>37</v>
      </c>
      <c r="O559" s="148">
        <v>1.224</v>
      </c>
      <c r="P559" s="148">
        <f>O559*H559</f>
        <v>2.0318399999999999</v>
      </c>
      <c r="Q559" s="148">
        <v>2.45343</v>
      </c>
      <c r="R559" s="148">
        <f>Q559*H559</f>
        <v>4.0726937999999997</v>
      </c>
      <c r="S559" s="148">
        <v>0</v>
      </c>
      <c r="T559" s="149">
        <f>S559*H559</f>
        <v>0</v>
      </c>
      <c r="AR559" s="150" t="s">
        <v>188</v>
      </c>
      <c r="AT559" s="150" t="s">
        <v>184</v>
      </c>
      <c r="AU559" s="150" t="s">
        <v>82</v>
      </c>
      <c r="AY559" s="17" t="s">
        <v>182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7" t="s">
        <v>80</v>
      </c>
      <c r="BK559" s="151">
        <f>ROUND(I559*H559,2)</f>
        <v>0</v>
      </c>
      <c r="BL559" s="17" t="s">
        <v>188</v>
      </c>
      <c r="BM559" s="150" t="s">
        <v>625</v>
      </c>
    </row>
    <row r="560" spans="2:65" s="12" customFormat="1">
      <c r="B560" s="152"/>
      <c r="D560" s="153" t="s">
        <v>195</v>
      </c>
      <c r="E560" s="154" t="s">
        <v>1</v>
      </c>
      <c r="F560" s="155" t="s">
        <v>410</v>
      </c>
      <c r="H560" s="154" t="s">
        <v>1</v>
      </c>
      <c r="L560" s="152"/>
      <c r="M560" s="156"/>
      <c r="N560" s="157"/>
      <c r="O560" s="157"/>
      <c r="P560" s="157"/>
      <c r="Q560" s="157"/>
      <c r="R560" s="157"/>
      <c r="S560" s="157"/>
      <c r="T560" s="158"/>
      <c r="AT560" s="154" t="s">
        <v>195</v>
      </c>
      <c r="AU560" s="154" t="s">
        <v>82</v>
      </c>
      <c r="AV560" s="12" t="s">
        <v>80</v>
      </c>
      <c r="AW560" s="12" t="s">
        <v>28</v>
      </c>
      <c r="AX560" s="12" t="s">
        <v>72</v>
      </c>
      <c r="AY560" s="154" t="s">
        <v>182</v>
      </c>
    </row>
    <row r="561" spans="2:65" s="13" customFormat="1">
      <c r="B561" s="159"/>
      <c r="D561" s="153" t="s">
        <v>195</v>
      </c>
      <c r="E561" s="160" t="s">
        <v>1</v>
      </c>
      <c r="F561" s="161" t="s">
        <v>626</v>
      </c>
      <c r="H561" s="162">
        <v>1.66</v>
      </c>
      <c r="L561" s="159"/>
      <c r="M561" s="163"/>
      <c r="N561" s="164"/>
      <c r="O561" s="164"/>
      <c r="P561" s="164"/>
      <c r="Q561" s="164"/>
      <c r="R561" s="164"/>
      <c r="S561" s="164"/>
      <c r="T561" s="165"/>
      <c r="AT561" s="160" t="s">
        <v>195</v>
      </c>
      <c r="AU561" s="160" t="s">
        <v>82</v>
      </c>
      <c r="AV561" s="13" t="s">
        <v>82</v>
      </c>
      <c r="AW561" s="13" t="s">
        <v>28</v>
      </c>
      <c r="AX561" s="13" t="s">
        <v>72</v>
      </c>
      <c r="AY561" s="160" t="s">
        <v>182</v>
      </c>
    </row>
    <row r="562" spans="2:65" s="14" customFormat="1">
      <c r="B562" s="166"/>
      <c r="D562" s="153" t="s">
        <v>195</v>
      </c>
      <c r="E562" s="167" t="s">
        <v>1</v>
      </c>
      <c r="F562" s="168" t="s">
        <v>205</v>
      </c>
      <c r="H562" s="169">
        <v>1.66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7" t="s">
        <v>195</v>
      </c>
      <c r="AU562" s="167" t="s">
        <v>82</v>
      </c>
      <c r="AV562" s="14" t="s">
        <v>188</v>
      </c>
      <c r="AW562" s="14" t="s">
        <v>28</v>
      </c>
      <c r="AX562" s="14" t="s">
        <v>80</v>
      </c>
      <c r="AY562" s="167" t="s">
        <v>182</v>
      </c>
    </row>
    <row r="563" spans="2:65" s="1" customFormat="1" ht="16.5" customHeight="1">
      <c r="B563" s="139"/>
      <c r="C563" s="140" t="s">
        <v>627</v>
      </c>
      <c r="D563" s="140" t="s">
        <v>184</v>
      </c>
      <c r="E563" s="141" t="s">
        <v>628</v>
      </c>
      <c r="F563" s="142" t="s">
        <v>629</v>
      </c>
      <c r="G563" s="143" t="s">
        <v>192</v>
      </c>
      <c r="H563" s="144">
        <v>1.6559999999999999</v>
      </c>
      <c r="I563" s="145"/>
      <c r="J563" s="145">
        <f>ROUND(I563*H563,2)</f>
        <v>0</v>
      </c>
      <c r="K563" s="142" t="s">
        <v>193</v>
      </c>
      <c r="L563" s="29"/>
      <c r="M563" s="146" t="s">
        <v>1</v>
      </c>
      <c r="N563" s="147" t="s">
        <v>37</v>
      </c>
      <c r="O563" s="148">
        <v>1.224</v>
      </c>
      <c r="P563" s="148">
        <f>O563*H563</f>
        <v>2.0269439999999999</v>
      </c>
      <c r="Q563" s="148">
        <v>2.45343</v>
      </c>
      <c r="R563" s="148">
        <f>Q563*H563</f>
        <v>4.0628800800000002</v>
      </c>
      <c r="S563" s="148">
        <v>0</v>
      </c>
      <c r="T563" s="149">
        <f>S563*H563</f>
        <v>0</v>
      </c>
      <c r="AR563" s="150" t="s">
        <v>188</v>
      </c>
      <c r="AT563" s="150" t="s">
        <v>184</v>
      </c>
      <c r="AU563" s="150" t="s">
        <v>82</v>
      </c>
      <c r="AY563" s="17" t="s">
        <v>182</v>
      </c>
      <c r="BE563" s="151">
        <f>IF(N563="základní",J563,0)</f>
        <v>0</v>
      </c>
      <c r="BF563" s="151">
        <f>IF(N563="snížená",J563,0)</f>
        <v>0</v>
      </c>
      <c r="BG563" s="151">
        <f>IF(N563="zákl. přenesená",J563,0)</f>
        <v>0</v>
      </c>
      <c r="BH563" s="151">
        <f>IF(N563="sníž. přenesená",J563,0)</f>
        <v>0</v>
      </c>
      <c r="BI563" s="151">
        <f>IF(N563="nulová",J563,0)</f>
        <v>0</v>
      </c>
      <c r="BJ563" s="17" t="s">
        <v>80</v>
      </c>
      <c r="BK563" s="151">
        <f>ROUND(I563*H563,2)</f>
        <v>0</v>
      </c>
      <c r="BL563" s="17" t="s">
        <v>188</v>
      </c>
      <c r="BM563" s="150" t="s">
        <v>630</v>
      </c>
    </row>
    <row r="564" spans="2:65" s="12" customFormat="1">
      <c r="B564" s="152"/>
      <c r="D564" s="153" t="s">
        <v>195</v>
      </c>
      <c r="E564" s="154" t="s">
        <v>1</v>
      </c>
      <c r="F564" s="155" t="s">
        <v>631</v>
      </c>
      <c r="H564" s="154" t="s">
        <v>1</v>
      </c>
      <c r="L564" s="152"/>
      <c r="M564" s="156"/>
      <c r="N564" s="157"/>
      <c r="O564" s="157"/>
      <c r="P564" s="157"/>
      <c r="Q564" s="157"/>
      <c r="R564" s="157"/>
      <c r="S564" s="157"/>
      <c r="T564" s="158"/>
      <c r="AT564" s="154" t="s">
        <v>195</v>
      </c>
      <c r="AU564" s="154" t="s">
        <v>82</v>
      </c>
      <c r="AV564" s="12" t="s">
        <v>80</v>
      </c>
      <c r="AW564" s="12" t="s">
        <v>28</v>
      </c>
      <c r="AX564" s="12" t="s">
        <v>72</v>
      </c>
      <c r="AY564" s="154" t="s">
        <v>182</v>
      </c>
    </row>
    <row r="565" spans="2:65" s="13" customFormat="1">
      <c r="B565" s="159"/>
      <c r="D565" s="153" t="s">
        <v>195</v>
      </c>
      <c r="E565" s="160" t="s">
        <v>1</v>
      </c>
      <c r="F565" s="161" t="s">
        <v>632</v>
      </c>
      <c r="H565" s="162">
        <v>1.6559999999999999</v>
      </c>
      <c r="L565" s="159"/>
      <c r="M565" s="163"/>
      <c r="N565" s="164"/>
      <c r="O565" s="164"/>
      <c r="P565" s="164"/>
      <c r="Q565" s="164"/>
      <c r="R565" s="164"/>
      <c r="S565" s="164"/>
      <c r="T565" s="165"/>
      <c r="AT565" s="160" t="s">
        <v>195</v>
      </c>
      <c r="AU565" s="160" t="s">
        <v>82</v>
      </c>
      <c r="AV565" s="13" t="s">
        <v>82</v>
      </c>
      <c r="AW565" s="13" t="s">
        <v>28</v>
      </c>
      <c r="AX565" s="13" t="s">
        <v>72</v>
      </c>
      <c r="AY565" s="160" t="s">
        <v>182</v>
      </c>
    </row>
    <row r="566" spans="2:65" s="14" customFormat="1">
      <c r="B566" s="166"/>
      <c r="D566" s="153" t="s">
        <v>195</v>
      </c>
      <c r="E566" s="167" t="s">
        <v>1</v>
      </c>
      <c r="F566" s="168" t="s">
        <v>205</v>
      </c>
      <c r="H566" s="169">
        <v>1.6559999999999999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7" t="s">
        <v>195</v>
      </c>
      <c r="AU566" s="167" t="s">
        <v>82</v>
      </c>
      <c r="AV566" s="14" t="s">
        <v>188</v>
      </c>
      <c r="AW566" s="14" t="s">
        <v>28</v>
      </c>
      <c r="AX566" s="14" t="s">
        <v>80</v>
      </c>
      <c r="AY566" s="167" t="s">
        <v>182</v>
      </c>
    </row>
    <row r="567" spans="2:65" s="1" customFormat="1" ht="24" customHeight="1">
      <c r="B567" s="139"/>
      <c r="C567" s="140" t="s">
        <v>633</v>
      </c>
      <c r="D567" s="140" t="s">
        <v>184</v>
      </c>
      <c r="E567" s="141" t="s">
        <v>634</v>
      </c>
      <c r="F567" s="142" t="s">
        <v>635</v>
      </c>
      <c r="G567" s="143" t="s">
        <v>242</v>
      </c>
      <c r="H567" s="144">
        <v>18.216000000000001</v>
      </c>
      <c r="I567" s="145"/>
      <c r="J567" s="145">
        <f>ROUND(I567*H567,2)</f>
        <v>0</v>
      </c>
      <c r="K567" s="142" t="s">
        <v>193</v>
      </c>
      <c r="L567" s="29"/>
      <c r="M567" s="146" t="s">
        <v>1</v>
      </c>
      <c r="N567" s="147" t="s">
        <v>37</v>
      </c>
      <c r="O567" s="148">
        <v>0.106</v>
      </c>
      <c r="P567" s="148">
        <f>O567*H567</f>
        <v>1.9308960000000002</v>
      </c>
      <c r="Q567" s="148">
        <v>8.1200000000000005E-3</v>
      </c>
      <c r="R567" s="148">
        <f>Q567*H567</f>
        <v>0.14791392</v>
      </c>
      <c r="S567" s="148">
        <v>0</v>
      </c>
      <c r="T567" s="149">
        <f>S567*H567</f>
        <v>0</v>
      </c>
      <c r="AR567" s="150" t="s">
        <v>188</v>
      </c>
      <c r="AT567" s="150" t="s">
        <v>184</v>
      </c>
      <c r="AU567" s="150" t="s">
        <v>82</v>
      </c>
      <c r="AY567" s="17" t="s">
        <v>182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7" t="s">
        <v>80</v>
      </c>
      <c r="BK567" s="151">
        <f>ROUND(I567*H567,2)</f>
        <v>0</v>
      </c>
      <c r="BL567" s="17" t="s">
        <v>188</v>
      </c>
      <c r="BM567" s="150" t="s">
        <v>636</v>
      </c>
    </row>
    <row r="568" spans="2:65" s="12" customFormat="1">
      <c r="B568" s="152"/>
      <c r="D568" s="153" t="s">
        <v>195</v>
      </c>
      <c r="E568" s="154" t="s">
        <v>1</v>
      </c>
      <c r="F568" s="155" t="s">
        <v>631</v>
      </c>
      <c r="H568" s="154" t="s">
        <v>1</v>
      </c>
      <c r="L568" s="152"/>
      <c r="M568" s="156"/>
      <c r="N568" s="157"/>
      <c r="O568" s="157"/>
      <c r="P568" s="157"/>
      <c r="Q568" s="157"/>
      <c r="R568" s="157"/>
      <c r="S568" s="157"/>
      <c r="T568" s="158"/>
      <c r="AT568" s="154" t="s">
        <v>195</v>
      </c>
      <c r="AU568" s="154" t="s">
        <v>82</v>
      </c>
      <c r="AV568" s="12" t="s">
        <v>80</v>
      </c>
      <c r="AW568" s="12" t="s">
        <v>28</v>
      </c>
      <c r="AX568" s="12" t="s">
        <v>72</v>
      </c>
      <c r="AY568" s="154" t="s">
        <v>182</v>
      </c>
    </row>
    <row r="569" spans="2:65" s="13" customFormat="1">
      <c r="B569" s="159"/>
      <c r="D569" s="153" t="s">
        <v>195</v>
      </c>
      <c r="E569" s="160" t="s">
        <v>1</v>
      </c>
      <c r="F569" s="161" t="s">
        <v>637</v>
      </c>
      <c r="H569" s="162">
        <v>18.216000000000001</v>
      </c>
      <c r="L569" s="159"/>
      <c r="M569" s="163"/>
      <c r="N569" s="164"/>
      <c r="O569" s="164"/>
      <c r="P569" s="164"/>
      <c r="Q569" s="164"/>
      <c r="R569" s="164"/>
      <c r="S569" s="164"/>
      <c r="T569" s="165"/>
      <c r="AT569" s="160" t="s">
        <v>195</v>
      </c>
      <c r="AU569" s="160" t="s">
        <v>82</v>
      </c>
      <c r="AV569" s="13" t="s">
        <v>82</v>
      </c>
      <c r="AW569" s="13" t="s">
        <v>28</v>
      </c>
      <c r="AX569" s="13" t="s">
        <v>72</v>
      </c>
      <c r="AY569" s="160" t="s">
        <v>182</v>
      </c>
    </row>
    <row r="570" spans="2:65" s="14" customFormat="1">
      <c r="B570" s="166"/>
      <c r="D570" s="153" t="s">
        <v>195</v>
      </c>
      <c r="E570" s="167" t="s">
        <v>1</v>
      </c>
      <c r="F570" s="168" t="s">
        <v>205</v>
      </c>
      <c r="H570" s="169">
        <v>18.216000000000001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7" t="s">
        <v>195</v>
      </c>
      <c r="AU570" s="167" t="s">
        <v>82</v>
      </c>
      <c r="AV570" s="14" t="s">
        <v>188</v>
      </c>
      <c r="AW570" s="14" t="s">
        <v>28</v>
      </c>
      <c r="AX570" s="14" t="s">
        <v>80</v>
      </c>
      <c r="AY570" s="167" t="s">
        <v>182</v>
      </c>
    </row>
    <row r="571" spans="2:65" s="1" customFormat="1" ht="24" customHeight="1">
      <c r="B571" s="139"/>
      <c r="C571" s="140" t="s">
        <v>638</v>
      </c>
      <c r="D571" s="140" t="s">
        <v>184</v>
      </c>
      <c r="E571" s="141" t="s">
        <v>639</v>
      </c>
      <c r="F571" s="142" t="s">
        <v>640</v>
      </c>
      <c r="G571" s="143" t="s">
        <v>242</v>
      </c>
      <c r="H571" s="144">
        <v>16.600000000000001</v>
      </c>
      <c r="I571" s="145"/>
      <c r="J571" s="145">
        <f>ROUND(I571*H571,2)</f>
        <v>0</v>
      </c>
      <c r="K571" s="142" t="s">
        <v>193</v>
      </c>
      <c r="L571" s="29"/>
      <c r="M571" s="146" t="s">
        <v>1</v>
      </c>
      <c r="N571" s="147" t="s">
        <v>37</v>
      </c>
      <c r="O571" s="148">
        <v>0.13300000000000001</v>
      </c>
      <c r="P571" s="148">
        <f>O571*H571</f>
        <v>2.2078000000000002</v>
      </c>
      <c r="Q571" s="148">
        <v>1.0829999999999999E-2</v>
      </c>
      <c r="R571" s="148">
        <f>Q571*H571</f>
        <v>0.17977799999999999</v>
      </c>
      <c r="S571" s="148">
        <v>0</v>
      </c>
      <c r="T571" s="149">
        <f>S571*H571</f>
        <v>0</v>
      </c>
      <c r="AR571" s="150" t="s">
        <v>188</v>
      </c>
      <c r="AT571" s="150" t="s">
        <v>184</v>
      </c>
      <c r="AU571" s="150" t="s">
        <v>82</v>
      </c>
      <c r="AY571" s="17" t="s">
        <v>182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7" t="s">
        <v>80</v>
      </c>
      <c r="BK571" s="151">
        <f>ROUND(I571*H571,2)</f>
        <v>0</v>
      </c>
      <c r="BL571" s="17" t="s">
        <v>188</v>
      </c>
      <c r="BM571" s="150" t="s">
        <v>641</v>
      </c>
    </row>
    <row r="572" spans="2:65" s="12" customFormat="1">
      <c r="B572" s="152"/>
      <c r="D572" s="153" t="s">
        <v>195</v>
      </c>
      <c r="E572" s="154" t="s">
        <v>1</v>
      </c>
      <c r="F572" s="155" t="s">
        <v>401</v>
      </c>
      <c r="H572" s="154" t="s">
        <v>1</v>
      </c>
      <c r="L572" s="152"/>
      <c r="M572" s="156"/>
      <c r="N572" s="157"/>
      <c r="O572" s="157"/>
      <c r="P572" s="157"/>
      <c r="Q572" s="157"/>
      <c r="R572" s="157"/>
      <c r="S572" s="157"/>
      <c r="T572" s="158"/>
      <c r="AT572" s="154" t="s">
        <v>195</v>
      </c>
      <c r="AU572" s="154" t="s">
        <v>82</v>
      </c>
      <c r="AV572" s="12" t="s">
        <v>80</v>
      </c>
      <c r="AW572" s="12" t="s">
        <v>28</v>
      </c>
      <c r="AX572" s="12" t="s">
        <v>72</v>
      </c>
      <c r="AY572" s="154" t="s">
        <v>182</v>
      </c>
    </row>
    <row r="573" spans="2:65" s="13" customFormat="1">
      <c r="B573" s="159"/>
      <c r="D573" s="153" t="s">
        <v>195</v>
      </c>
      <c r="E573" s="160" t="s">
        <v>1</v>
      </c>
      <c r="F573" s="161" t="s">
        <v>642</v>
      </c>
      <c r="H573" s="162">
        <v>16.600000000000001</v>
      </c>
      <c r="L573" s="159"/>
      <c r="M573" s="163"/>
      <c r="N573" s="164"/>
      <c r="O573" s="164"/>
      <c r="P573" s="164"/>
      <c r="Q573" s="164"/>
      <c r="R573" s="164"/>
      <c r="S573" s="164"/>
      <c r="T573" s="165"/>
      <c r="AT573" s="160" t="s">
        <v>195</v>
      </c>
      <c r="AU573" s="160" t="s">
        <v>82</v>
      </c>
      <c r="AV573" s="13" t="s">
        <v>82</v>
      </c>
      <c r="AW573" s="13" t="s">
        <v>28</v>
      </c>
      <c r="AX573" s="13" t="s">
        <v>72</v>
      </c>
      <c r="AY573" s="160" t="s">
        <v>182</v>
      </c>
    </row>
    <row r="574" spans="2:65" s="14" customFormat="1">
      <c r="B574" s="166"/>
      <c r="D574" s="153" t="s">
        <v>195</v>
      </c>
      <c r="E574" s="167" t="s">
        <v>1</v>
      </c>
      <c r="F574" s="168" t="s">
        <v>205</v>
      </c>
      <c r="H574" s="169">
        <v>16.600000000000001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7" t="s">
        <v>195</v>
      </c>
      <c r="AU574" s="167" t="s">
        <v>82</v>
      </c>
      <c r="AV574" s="14" t="s">
        <v>188</v>
      </c>
      <c r="AW574" s="14" t="s">
        <v>28</v>
      </c>
      <c r="AX574" s="14" t="s">
        <v>80</v>
      </c>
      <c r="AY574" s="167" t="s">
        <v>182</v>
      </c>
    </row>
    <row r="575" spans="2:65" s="1" customFormat="1" ht="16.5" customHeight="1">
      <c r="B575" s="139"/>
      <c r="C575" s="140" t="s">
        <v>643</v>
      </c>
      <c r="D575" s="140" t="s">
        <v>184</v>
      </c>
      <c r="E575" s="141" t="s">
        <v>644</v>
      </c>
      <c r="F575" s="142" t="s">
        <v>645</v>
      </c>
      <c r="G575" s="143" t="s">
        <v>235</v>
      </c>
      <c r="H575" s="144">
        <v>1.577</v>
      </c>
      <c r="I575" s="145"/>
      <c r="J575" s="145">
        <f>ROUND(I575*H575,2)</f>
        <v>0</v>
      </c>
      <c r="K575" s="142" t="s">
        <v>193</v>
      </c>
      <c r="L575" s="29"/>
      <c r="M575" s="146" t="s">
        <v>1</v>
      </c>
      <c r="N575" s="147" t="s">
        <v>37</v>
      </c>
      <c r="O575" s="148">
        <v>38.118000000000002</v>
      </c>
      <c r="P575" s="148">
        <f>O575*H575</f>
        <v>60.112086000000005</v>
      </c>
      <c r="Q575" s="148">
        <v>1.0551600000000001</v>
      </c>
      <c r="R575" s="148">
        <f>Q575*H575</f>
        <v>1.6639873200000002</v>
      </c>
      <c r="S575" s="148">
        <v>0</v>
      </c>
      <c r="T575" s="149">
        <f>S575*H575</f>
        <v>0</v>
      </c>
      <c r="AR575" s="150" t="s">
        <v>188</v>
      </c>
      <c r="AT575" s="150" t="s">
        <v>184</v>
      </c>
      <c r="AU575" s="150" t="s">
        <v>82</v>
      </c>
      <c r="AY575" s="17" t="s">
        <v>182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7" t="s">
        <v>80</v>
      </c>
      <c r="BK575" s="151">
        <f>ROUND(I575*H575,2)</f>
        <v>0</v>
      </c>
      <c r="BL575" s="17" t="s">
        <v>188</v>
      </c>
      <c r="BM575" s="150" t="s">
        <v>646</v>
      </c>
    </row>
    <row r="576" spans="2:65" s="12" customFormat="1">
      <c r="B576" s="152"/>
      <c r="D576" s="153" t="s">
        <v>195</v>
      </c>
      <c r="E576" s="154" t="s">
        <v>1</v>
      </c>
      <c r="F576" s="155" t="s">
        <v>647</v>
      </c>
      <c r="H576" s="154" t="s">
        <v>1</v>
      </c>
      <c r="L576" s="152"/>
      <c r="M576" s="156"/>
      <c r="N576" s="157"/>
      <c r="O576" s="157"/>
      <c r="P576" s="157"/>
      <c r="Q576" s="157"/>
      <c r="R576" s="157"/>
      <c r="S576" s="157"/>
      <c r="T576" s="158"/>
      <c r="AT576" s="154" t="s">
        <v>195</v>
      </c>
      <c r="AU576" s="154" t="s">
        <v>82</v>
      </c>
      <c r="AV576" s="12" t="s">
        <v>80</v>
      </c>
      <c r="AW576" s="12" t="s">
        <v>28</v>
      </c>
      <c r="AX576" s="12" t="s">
        <v>72</v>
      </c>
      <c r="AY576" s="154" t="s">
        <v>182</v>
      </c>
    </row>
    <row r="577" spans="2:65" s="12" customFormat="1">
      <c r="B577" s="152"/>
      <c r="D577" s="153" t="s">
        <v>195</v>
      </c>
      <c r="E577" s="154" t="s">
        <v>1</v>
      </c>
      <c r="F577" s="155" t="s">
        <v>647</v>
      </c>
      <c r="H577" s="154" t="s">
        <v>1</v>
      </c>
      <c r="L577" s="152"/>
      <c r="M577" s="156"/>
      <c r="N577" s="157"/>
      <c r="O577" s="157"/>
      <c r="P577" s="157"/>
      <c r="Q577" s="157"/>
      <c r="R577" s="157"/>
      <c r="S577" s="157"/>
      <c r="T577" s="158"/>
      <c r="AT577" s="154" t="s">
        <v>195</v>
      </c>
      <c r="AU577" s="154" t="s">
        <v>82</v>
      </c>
      <c r="AV577" s="12" t="s">
        <v>80</v>
      </c>
      <c r="AW577" s="12" t="s">
        <v>28</v>
      </c>
      <c r="AX577" s="12" t="s">
        <v>72</v>
      </c>
      <c r="AY577" s="154" t="s">
        <v>182</v>
      </c>
    </row>
    <row r="578" spans="2:65" s="13" customFormat="1">
      <c r="B578" s="159"/>
      <c r="D578" s="153" t="s">
        <v>195</v>
      </c>
      <c r="E578" s="160" t="s">
        <v>1</v>
      </c>
      <c r="F578" s="161" t="s">
        <v>648</v>
      </c>
      <c r="H578" s="162">
        <v>1.577</v>
      </c>
      <c r="L578" s="159"/>
      <c r="M578" s="163"/>
      <c r="N578" s="164"/>
      <c r="O578" s="164"/>
      <c r="P578" s="164"/>
      <c r="Q578" s="164"/>
      <c r="R578" s="164"/>
      <c r="S578" s="164"/>
      <c r="T578" s="165"/>
      <c r="AT578" s="160" t="s">
        <v>195</v>
      </c>
      <c r="AU578" s="160" t="s">
        <v>82</v>
      </c>
      <c r="AV578" s="13" t="s">
        <v>82</v>
      </c>
      <c r="AW578" s="13" t="s">
        <v>28</v>
      </c>
      <c r="AX578" s="13" t="s">
        <v>72</v>
      </c>
      <c r="AY578" s="160" t="s">
        <v>182</v>
      </c>
    </row>
    <row r="579" spans="2:65" s="14" customFormat="1">
      <c r="B579" s="166"/>
      <c r="D579" s="153" t="s">
        <v>195</v>
      </c>
      <c r="E579" s="167" t="s">
        <v>1</v>
      </c>
      <c r="F579" s="168" t="s">
        <v>205</v>
      </c>
      <c r="H579" s="169">
        <v>1.577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7" t="s">
        <v>195</v>
      </c>
      <c r="AU579" s="167" t="s">
        <v>82</v>
      </c>
      <c r="AV579" s="14" t="s">
        <v>188</v>
      </c>
      <c r="AW579" s="14" t="s">
        <v>28</v>
      </c>
      <c r="AX579" s="14" t="s">
        <v>80</v>
      </c>
      <c r="AY579" s="167" t="s">
        <v>182</v>
      </c>
    </row>
    <row r="580" spans="2:65" s="1" customFormat="1" ht="24" customHeight="1">
      <c r="B580" s="139"/>
      <c r="C580" s="140" t="s">
        <v>649</v>
      </c>
      <c r="D580" s="140" t="s">
        <v>184</v>
      </c>
      <c r="E580" s="141" t="s">
        <v>650</v>
      </c>
      <c r="F580" s="142" t="s">
        <v>651</v>
      </c>
      <c r="G580" s="143" t="s">
        <v>461</v>
      </c>
      <c r="H580" s="144">
        <v>68</v>
      </c>
      <c r="I580" s="145"/>
      <c r="J580" s="145">
        <f>ROUND(I580*H580,2)</f>
        <v>0</v>
      </c>
      <c r="K580" s="142" t="s">
        <v>193</v>
      </c>
      <c r="L580" s="29"/>
      <c r="M580" s="146" t="s">
        <v>1</v>
      </c>
      <c r="N580" s="147" t="s">
        <v>37</v>
      </c>
      <c r="O580" s="148">
        <v>2.1859999999999999</v>
      </c>
      <c r="P580" s="148">
        <f>O580*H580</f>
        <v>148.648</v>
      </c>
      <c r="Q580" s="148">
        <v>6.3769999999999993E-2</v>
      </c>
      <c r="R580" s="148">
        <f>Q580*H580</f>
        <v>4.3363599999999991</v>
      </c>
      <c r="S580" s="148">
        <v>0</v>
      </c>
      <c r="T580" s="149">
        <f>S580*H580</f>
        <v>0</v>
      </c>
      <c r="AR580" s="150" t="s">
        <v>188</v>
      </c>
      <c r="AT580" s="150" t="s">
        <v>184</v>
      </c>
      <c r="AU580" s="150" t="s">
        <v>82</v>
      </c>
      <c r="AY580" s="17" t="s">
        <v>182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7" t="s">
        <v>80</v>
      </c>
      <c r="BK580" s="151">
        <f>ROUND(I580*H580,2)</f>
        <v>0</v>
      </c>
      <c r="BL580" s="17" t="s">
        <v>188</v>
      </c>
      <c r="BM580" s="150" t="s">
        <v>652</v>
      </c>
    </row>
    <row r="581" spans="2:65" s="12" customFormat="1">
      <c r="B581" s="152"/>
      <c r="D581" s="153" t="s">
        <v>195</v>
      </c>
      <c r="E581" s="154" t="s">
        <v>1</v>
      </c>
      <c r="F581" s="155" t="s">
        <v>401</v>
      </c>
      <c r="H581" s="154" t="s">
        <v>1</v>
      </c>
      <c r="L581" s="152"/>
      <c r="M581" s="156"/>
      <c r="N581" s="157"/>
      <c r="O581" s="157"/>
      <c r="P581" s="157"/>
      <c r="Q581" s="157"/>
      <c r="R581" s="157"/>
      <c r="S581" s="157"/>
      <c r="T581" s="158"/>
      <c r="AT581" s="154" t="s">
        <v>195</v>
      </c>
      <c r="AU581" s="154" t="s">
        <v>82</v>
      </c>
      <c r="AV581" s="12" t="s">
        <v>80</v>
      </c>
      <c r="AW581" s="12" t="s">
        <v>28</v>
      </c>
      <c r="AX581" s="12" t="s">
        <v>72</v>
      </c>
      <c r="AY581" s="154" t="s">
        <v>182</v>
      </c>
    </row>
    <row r="582" spans="2:65" s="13" customFormat="1">
      <c r="B582" s="159"/>
      <c r="D582" s="153" t="s">
        <v>195</v>
      </c>
      <c r="E582" s="160" t="s">
        <v>1</v>
      </c>
      <c r="F582" s="161" t="s">
        <v>653</v>
      </c>
      <c r="H582" s="162">
        <v>32</v>
      </c>
      <c r="L582" s="159"/>
      <c r="M582" s="163"/>
      <c r="N582" s="164"/>
      <c r="O582" s="164"/>
      <c r="P582" s="164"/>
      <c r="Q582" s="164"/>
      <c r="R582" s="164"/>
      <c r="S582" s="164"/>
      <c r="T582" s="165"/>
      <c r="AT582" s="160" t="s">
        <v>195</v>
      </c>
      <c r="AU582" s="160" t="s">
        <v>82</v>
      </c>
      <c r="AV582" s="13" t="s">
        <v>82</v>
      </c>
      <c r="AW582" s="13" t="s">
        <v>28</v>
      </c>
      <c r="AX582" s="13" t="s">
        <v>72</v>
      </c>
      <c r="AY582" s="160" t="s">
        <v>182</v>
      </c>
    </row>
    <row r="583" spans="2:65" s="12" customFormat="1">
      <c r="B583" s="152"/>
      <c r="D583" s="153" t="s">
        <v>195</v>
      </c>
      <c r="E583" s="154" t="s">
        <v>1</v>
      </c>
      <c r="F583" s="155" t="s">
        <v>410</v>
      </c>
      <c r="H583" s="154" t="s">
        <v>1</v>
      </c>
      <c r="L583" s="152"/>
      <c r="M583" s="156"/>
      <c r="N583" s="157"/>
      <c r="O583" s="157"/>
      <c r="P583" s="157"/>
      <c r="Q583" s="157"/>
      <c r="R583" s="157"/>
      <c r="S583" s="157"/>
      <c r="T583" s="158"/>
      <c r="AT583" s="154" t="s">
        <v>195</v>
      </c>
      <c r="AU583" s="154" t="s">
        <v>82</v>
      </c>
      <c r="AV583" s="12" t="s">
        <v>80</v>
      </c>
      <c r="AW583" s="12" t="s">
        <v>28</v>
      </c>
      <c r="AX583" s="12" t="s">
        <v>72</v>
      </c>
      <c r="AY583" s="154" t="s">
        <v>182</v>
      </c>
    </row>
    <row r="584" spans="2:65" s="13" customFormat="1">
      <c r="B584" s="159"/>
      <c r="D584" s="153" t="s">
        <v>195</v>
      </c>
      <c r="E584" s="160" t="s">
        <v>1</v>
      </c>
      <c r="F584" s="161" t="s">
        <v>654</v>
      </c>
      <c r="H584" s="162">
        <v>36</v>
      </c>
      <c r="L584" s="159"/>
      <c r="M584" s="163"/>
      <c r="N584" s="164"/>
      <c r="O584" s="164"/>
      <c r="P584" s="164"/>
      <c r="Q584" s="164"/>
      <c r="R584" s="164"/>
      <c r="S584" s="164"/>
      <c r="T584" s="165"/>
      <c r="AT584" s="160" t="s">
        <v>195</v>
      </c>
      <c r="AU584" s="160" t="s">
        <v>82</v>
      </c>
      <c r="AV584" s="13" t="s">
        <v>82</v>
      </c>
      <c r="AW584" s="13" t="s">
        <v>28</v>
      </c>
      <c r="AX584" s="13" t="s">
        <v>72</v>
      </c>
      <c r="AY584" s="160" t="s">
        <v>182</v>
      </c>
    </row>
    <row r="585" spans="2:65" s="14" customFormat="1">
      <c r="B585" s="166"/>
      <c r="D585" s="153" t="s">
        <v>195</v>
      </c>
      <c r="E585" s="167" t="s">
        <v>1</v>
      </c>
      <c r="F585" s="168" t="s">
        <v>205</v>
      </c>
      <c r="H585" s="169">
        <v>68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7" t="s">
        <v>195</v>
      </c>
      <c r="AU585" s="167" t="s">
        <v>82</v>
      </c>
      <c r="AV585" s="14" t="s">
        <v>188</v>
      </c>
      <c r="AW585" s="14" t="s">
        <v>28</v>
      </c>
      <c r="AX585" s="14" t="s">
        <v>80</v>
      </c>
      <c r="AY585" s="167" t="s">
        <v>182</v>
      </c>
    </row>
    <row r="586" spans="2:65" s="1" customFormat="1" ht="24" customHeight="1">
      <c r="B586" s="139"/>
      <c r="C586" s="173" t="s">
        <v>655</v>
      </c>
      <c r="D586" s="173" t="s">
        <v>266</v>
      </c>
      <c r="E586" s="174" t="s">
        <v>656</v>
      </c>
      <c r="F586" s="175" t="s">
        <v>657</v>
      </c>
      <c r="G586" s="176" t="s">
        <v>192</v>
      </c>
      <c r="H586" s="177">
        <v>106.705</v>
      </c>
      <c r="I586" s="178"/>
      <c r="J586" s="178">
        <f>ROUND(I586*H586,2)</f>
        <v>0</v>
      </c>
      <c r="K586" s="175" t="s">
        <v>193</v>
      </c>
      <c r="L586" s="179"/>
      <c r="M586" s="180" t="s">
        <v>1</v>
      </c>
      <c r="N586" s="181" t="s">
        <v>37</v>
      </c>
      <c r="O586" s="148">
        <v>0</v>
      </c>
      <c r="P586" s="148">
        <f>O586*H586</f>
        <v>0</v>
      </c>
      <c r="Q586" s="148">
        <v>2.6</v>
      </c>
      <c r="R586" s="148">
        <f>Q586*H586</f>
        <v>277.43299999999999</v>
      </c>
      <c r="S586" s="148">
        <v>0</v>
      </c>
      <c r="T586" s="149">
        <f>S586*H586</f>
        <v>0</v>
      </c>
      <c r="AR586" s="150" t="s">
        <v>239</v>
      </c>
      <c r="AT586" s="150" t="s">
        <v>266</v>
      </c>
      <c r="AU586" s="150" t="s">
        <v>82</v>
      </c>
      <c r="AY586" s="17" t="s">
        <v>182</v>
      </c>
      <c r="BE586" s="151">
        <f>IF(N586="základní",J586,0)</f>
        <v>0</v>
      </c>
      <c r="BF586" s="151">
        <f>IF(N586="snížená",J586,0)</f>
        <v>0</v>
      </c>
      <c r="BG586" s="151">
        <f>IF(N586="zákl. přenesená",J586,0)</f>
        <v>0</v>
      </c>
      <c r="BH586" s="151">
        <f>IF(N586="sníž. přenesená",J586,0)</f>
        <v>0</v>
      </c>
      <c r="BI586" s="151">
        <f>IF(N586="nulová",J586,0)</f>
        <v>0</v>
      </c>
      <c r="BJ586" s="17" t="s">
        <v>80</v>
      </c>
      <c r="BK586" s="151">
        <f>ROUND(I586*H586,2)</f>
        <v>0</v>
      </c>
      <c r="BL586" s="17" t="s">
        <v>188</v>
      </c>
      <c r="BM586" s="150" t="s">
        <v>658</v>
      </c>
    </row>
    <row r="587" spans="2:65" s="12" customFormat="1">
      <c r="B587" s="152"/>
      <c r="D587" s="153" t="s">
        <v>195</v>
      </c>
      <c r="E587" s="154" t="s">
        <v>1</v>
      </c>
      <c r="F587" s="155" t="s">
        <v>659</v>
      </c>
      <c r="H587" s="154" t="s">
        <v>1</v>
      </c>
      <c r="L587" s="152"/>
      <c r="M587" s="156"/>
      <c r="N587" s="157"/>
      <c r="O587" s="157"/>
      <c r="P587" s="157"/>
      <c r="Q587" s="157"/>
      <c r="R587" s="157"/>
      <c r="S587" s="157"/>
      <c r="T587" s="158"/>
      <c r="AT587" s="154" t="s">
        <v>195</v>
      </c>
      <c r="AU587" s="154" t="s">
        <v>82</v>
      </c>
      <c r="AV587" s="12" t="s">
        <v>80</v>
      </c>
      <c r="AW587" s="12" t="s">
        <v>28</v>
      </c>
      <c r="AX587" s="12" t="s">
        <v>72</v>
      </c>
      <c r="AY587" s="154" t="s">
        <v>182</v>
      </c>
    </row>
    <row r="588" spans="2:65" s="12" customFormat="1">
      <c r="B588" s="152"/>
      <c r="D588" s="153" t="s">
        <v>195</v>
      </c>
      <c r="E588" s="154" t="s">
        <v>1</v>
      </c>
      <c r="F588" s="155" t="s">
        <v>401</v>
      </c>
      <c r="H588" s="154" t="s">
        <v>1</v>
      </c>
      <c r="L588" s="152"/>
      <c r="M588" s="156"/>
      <c r="N588" s="157"/>
      <c r="O588" s="157"/>
      <c r="P588" s="157"/>
      <c r="Q588" s="157"/>
      <c r="R588" s="157"/>
      <c r="S588" s="157"/>
      <c r="T588" s="158"/>
      <c r="AT588" s="154" t="s">
        <v>195</v>
      </c>
      <c r="AU588" s="154" t="s">
        <v>82</v>
      </c>
      <c r="AV588" s="12" t="s">
        <v>80</v>
      </c>
      <c r="AW588" s="12" t="s">
        <v>28</v>
      </c>
      <c r="AX588" s="12" t="s">
        <v>72</v>
      </c>
      <c r="AY588" s="154" t="s">
        <v>182</v>
      </c>
    </row>
    <row r="589" spans="2:65" s="13" customFormat="1">
      <c r="B589" s="159"/>
      <c r="D589" s="153" t="s">
        <v>195</v>
      </c>
      <c r="E589" s="160" t="s">
        <v>1</v>
      </c>
      <c r="F589" s="161" t="s">
        <v>660</v>
      </c>
      <c r="H589" s="162">
        <v>19.745000000000001</v>
      </c>
      <c r="L589" s="159"/>
      <c r="M589" s="163"/>
      <c r="N589" s="164"/>
      <c r="O589" s="164"/>
      <c r="P589" s="164"/>
      <c r="Q589" s="164"/>
      <c r="R589" s="164"/>
      <c r="S589" s="164"/>
      <c r="T589" s="165"/>
      <c r="AT589" s="160" t="s">
        <v>195</v>
      </c>
      <c r="AU589" s="160" t="s">
        <v>82</v>
      </c>
      <c r="AV589" s="13" t="s">
        <v>82</v>
      </c>
      <c r="AW589" s="13" t="s">
        <v>28</v>
      </c>
      <c r="AX589" s="13" t="s">
        <v>72</v>
      </c>
      <c r="AY589" s="160" t="s">
        <v>182</v>
      </c>
    </row>
    <row r="590" spans="2:65" s="13" customFormat="1">
      <c r="B590" s="159"/>
      <c r="D590" s="153" t="s">
        <v>195</v>
      </c>
      <c r="E590" s="160" t="s">
        <v>1</v>
      </c>
      <c r="F590" s="161" t="s">
        <v>661</v>
      </c>
      <c r="H590" s="162">
        <v>21.98</v>
      </c>
      <c r="L590" s="159"/>
      <c r="M590" s="163"/>
      <c r="N590" s="164"/>
      <c r="O590" s="164"/>
      <c r="P590" s="164"/>
      <c r="Q590" s="164"/>
      <c r="R590" s="164"/>
      <c r="S590" s="164"/>
      <c r="T590" s="165"/>
      <c r="AT590" s="160" t="s">
        <v>195</v>
      </c>
      <c r="AU590" s="160" t="s">
        <v>82</v>
      </c>
      <c r="AV590" s="13" t="s">
        <v>82</v>
      </c>
      <c r="AW590" s="13" t="s">
        <v>28</v>
      </c>
      <c r="AX590" s="13" t="s">
        <v>72</v>
      </c>
      <c r="AY590" s="160" t="s">
        <v>182</v>
      </c>
    </row>
    <row r="591" spans="2:65" s="13" customFormat="1">
      <c r="B591" s="159"/>
      <c r="D591" s="153" t="s">
        <v>195</v>
      </c>
      <c r="E591" s="160" t="s">
        <v>1</v>
      </c>
      <c r="F591" s="161" t="s">
        <v>662</v>
      </c>
      <c r="H591" s="162">
        <v>0.84</v>
      </c>
      <c r="L591" s="159"/>
      <c r="M591" s="163"/>
      <c r="N591" s="164"/>
      <c r="O591" s="164"/>
      <c r="P591" s="164"/>
      <c r="Q591" s="164"/>
      <c r="R591" s="164"/>
      <c r="S591" s="164"/>
      <c r="T591" s="165"/>
      <c r="AT591" s="160" t="s">
        <v>195</v>
      </c>
      <c r="AU591" s="160" t="s">
        <v>82</v>
      </c>
      <c r="AV591" s="13" t="s">
        <v>82</v>
      </c>
      <c r="AW591" s="13" t="s">
        <v>28</v>
      </c>
      <c r="AX591" s="13" t="s">
        <v>72</v>
      </c>
      <c r="AY591" s="160" t="s">
        <v>182</v>
      </c>
    </row>
    <row r="592" spans="2:65" s="13" customFormat="1">
      <c r="B592" s="159"/>
      <c r="D592" s="153" t="s">
        <v>195</v>
      </c>
      <c r="E592" s="160" t="s">
        <v>1</v>
      </c>
      <c r="F592" s="161" t="s">
        <v>663</v>
      </c>
      <c r="H592" s="162">
        <v>2.2400000000000002</v>
      </c>
      <c r="L592" s="159"/>
      <c r="M592" s="163"/>
      <c r="N592" s="164"/>
      <c r="O592" s="164"/>
      <c r="P592" s="164"/>
      <c r="Q592" s="164"/>
      <c r="R592" s="164"/>
      <c r="S592" s="164"/>
      <c r="T592" s="165"/>
      <c r="AT592" s="160" t="s">
        <v>195</v>
      </c>
      <c r="AU592" s="160" t="s">
        <v>82</v>
      </c>
      <c r="AV592" s="13" t="s">
        <v>82</v>
      </c>
      <c r="AW592" s="13" t="s">
        <v>28</v>
      </c>
      <c r="AX592" s="13" t="s">
        <v>72</v>
      </c>
      <c r="AY592" s="160" t="s">
        <v>182</v>
      </c>
    </row>
    <row r="593" spans="2:65" s="13" customFormat="1">
      <c r="B593" s="159"/>
      <c r="D593" s="153" t="s">
        <v>195</v>
      </c>
      <c r="E593" s="160" t="s">
        <v>1</v>
      </c>
      <c r="F593" s="161" t="s">
        <v>664</v>
      </c>
      <c r="H593" s="162">
        <v>1.242</v>
      </c>
      <c r="L593" s="159"/>
      <c r="M593" s="163"/>
      <c r="N593" s="164"/>
      <c r="O593" s="164"/>
      <c r="P593" s="164"/>
      <c r="Q593" s="164"/>
      <c r="R593" s="164"/>
      <c r="S593" s="164"/>
      <c r="T593" s="165"/>
      <c r="AT593" s="160" t="s">
        <v>195</v>
      </c>
      <c r="AU593" s="160" t="s">
        <v>82</v>
      </c>
      <c r="AV593" s="13" t="s">
        <v>82</v>
      </c>
      <c r="AW593" s="13" t="s">
        <v>28</v>
      </c>
      <c r="AX593" s="13" t="s">
        <v>72</v>
      </c>
      <c r="AY593" s="160" t="s">
        <v>182</v>
      </c>
    </row>
    <row r="594" spans="2:65" s="13" customFormat="1">
      <c r="B594" s="159"/>
      <c r="D594" s="153" t="s">
        <v>195</v>
      </c>
      <c r="E594" s="160" t="s">
        <v>1</v>
      </c>
      <c r="F594" s="161" t="s">
        <v>665</v>
      </c>
      <c r="H594" s="162">
        <v>3.36</v>
      </c>
      <c r="L594" s="159"/>
      <c r="M594" s="163"/>
      <c r="N594" s="164"/>
      <c r="O594" s="164"/>
      <c r="P594" s="164"/>
      <c r="Q594" s="164"/>
      <c r="R594" s="164"/>
      <c r="S594" s="164"/>
      <c r="T594" s="165"/>
      <c r="AT594" s="160" t="s">
        <v>195</v>
      </c>
      <c r="AU594" s="160" t="s">
        <v>82</v>
      </c>
      <c r="AV594" s="13" t="s">
        <v>82</v>
      </c>
      <c r="AW594" s="13" t="s">
        <v>28</v>
      </c>
      <c r="AX594" s="13" t="s">
        <v>72</v>
      </c>
      <c r="AY594" s="160" t="s">
        <v>182</v>
      </c>
    </row>
    <row r="595" spans="2:65" s="13" customFormat="1">
      <c r="B595" s="159"/>
      <c r="D595" s="153" t="s">
        <v>195</v>
      </c>
      <c r="E595" s="160" t="s">
        <v>1</v>
      </c>
      <c r="F595" s="161" t="s">
        <v>666</v>
      </c>
      <c r="H595" s="162">
        <v>2.52</v>
      </c>
      <c r="L595" s="159"/>
      <c r="M595" s="163"/>
      <c r="N595" s="164"/>
      <c r="O595" s="164"/>
      <c r="P595" s="164"/>
      <c r="Q595" s="164"/>
      <c r="R595" s="164"/>
      <c r="S595" s="164"/>
      <c r="T595" s="165"/>
      <c r="AT595" s="160" t="s">
        <v>195</v>
      </c>
      <c r="AU595" s="160" t="s">
        <v>82</v>
      </c>
      <c r="AV595" s="13" t="s">
        <v>82</v>
      </c>
      <c r="AW595" s="13" t="s">
        <v>28</v>
      </c>
      <c r="AX595" s="13" t="s">
        <v>72</v>
      </c>
      <c r="AY595" s="160" t="s">
        <v>182</v>
      </c>
    </row>
    <row r="596" spans="2:65" s="15" customFormat="1">
      <c r="B596" s="182"/>
      <c r="D596" s="153" t="s">
        <v>195</v>
      </c>
      <c r="E596" s="183" t="s">
        <v>1</v>
      </c>
      <c r="F596" s="184" t="s">
        <v>555</v>
      </c>
      <c r="H596" s="185">
        <v>51.927000000000007</v>
      </c>
      <c r="L596" s="182"/>
      <c r="M596" s="186"/>
      <c r="N596" s="187"/>
      <c r="O596" s="187"/>
      <c r="P596" s="187"/>
      <c r="Q596" s="187"/>
      <c r="R596" s="187"/>
      <c r="S596" s="187"/>
      <c r="T596" s="188"/>
      <c r="AT596" s="183" t="s">
        <v>195</v>
      </c>
      <c r="AU596" s="183" t="s">
        <v>82</v>
      </c>
      <c r="AV596" s="15" t="s">
        <v>206</v>
      </c>
      <c r="AW596" s="15" t="s">
        <v>28</v>
      </c>
      <c r="AX596" s="15" t="s">
        <v>72</v>
      </c>
      <c r="AY596" s="183" t="s">
        <v>182</v>
      </c>
    </row>
    <row r="597" spans="2:65" s="12" customFormat="1">
      <c r="B597" s="152"/>
      <c r="D597" s="153" t="s">
        <v>195</v>
      </c>
      <c r="E597" s="154" t="s">
        <v>1</v>
      </c>
      <c r="F597" s="155" t="s">
        <v>410</v>
      </c>
      <c r="H597" s="154" t="s">
        <v>1</v>
      </c>
      <c r="L597" s="152"/>
      <c r="M597" s="156"/>
      <c r="N597" s="157"/>
      <c r="O597" s="157"/>
      <c r="P597" s="157"/>
      <c r="Q597" s="157"/>
      <c r="R597" s="157"/>
      <c r="S597" s="157"/>
      <c r="T597" s="158"/>
      <c r="AT597" s="154" t="s">
        <v>195</v>
      </c>
      <c r="AU597" s="154" t="s">
        <v>82</v>
      </c>
      <c r="AV597" s="12" t="s">
        <v>80</v>
      </c>
      <c r="AW597" s="12" t="s">
        <v>28</v>
      </c>
      <c r="AX597" s="12" t="s">
        <v>72</v>
      </c>
      <c r="AY597" s="154" t="s">
        <v>182</v>
      </c>
    </row>
    <row r="598" spans="2:65" s="13" customFormat="1">
      <c r="B598" s="159"/>
      <c r="D598" s="153" t="s">
        <v>195</v>
      </c>
      <c r="E598" s="160" t="s">
        <v>1</v>
      </c>
      <c r="F598" s="161" t="s">
        <v>667</v>
      </c>
      <c r="H598" s="162">
        <v>19.745000000000001</v>
      </c>
      <c r="L598" s="159"/>
      <c r="M598" s="163"/>
      <c r="N598" s="164"/>
      <c r="O598" s="164"/>
      <c r="P598" s="164"/>
      <c r="Q598" s="164"/>
      <c r="R598" s="164"/>
      <c r="S598" s="164"/>
      <c r="T598" s="165"/>
      <c r="AT598" s="160" t="s">
        <v>195</v>
      </c>
      <c r="AU598" s="160" t="s">
        <v>82</v>
      </c>
      <c r="AV598" s="13" t="s">
        <v>82</v>
      </c>
      <c r="AW598" s="13" t="s">
        <v>28</v>
      </c>
      <c r="AX598" s="13" t="s">
        <v>72</v>
      </c>
      <c r="AY598" s="160" t="s">
        <v>182</v>
      </c>
    </row>
    <row r="599" spans="2:65" s="13" customFormat="1">
      <c r="B599" s="159"/>
      <c r="D599" s="153" t="s">
        <v>195</v>
      </c>
      <c r="E599" s="160" t="s">
        <v>1</v>
      </c>
      <c r="F599" s="161" t="s">
        <v>668</v>
      </c>
      <c r="H599" s="162">
        <v>23.38</v>
      </c>
      <c r="L599" s="159"/>
      <c r="M599" s="163"/>
      <c r="N599" s="164"/>
      <c r="O599" s="164"/>
      <c r="P599" s="164"/>
      <c r="Q599" s="164"/>
      <c r="R599" s="164"/>
      <c r="S599" s="164"/>
      <c r="T599" s="165"/>
      <c r="AT599" s="160" t="s">
        <v>195</v>
      </c>
      <c r="AU599" s="160" t="s">
        <v>82</v>
      </c>
      <c r="AV599" s="13" t="s">
        <v>82</v>
      </c>
      <c r="AW599" s="13" t="s">
        <v>28</v>
      </c>
      <c r="AX599" s="13" t="s">
        <v>72</v>
      </c>
      <c r="AY599" s="160" t="s">
        <v>182</v>
      </c>
    </row>
    <row r="600" spans="2:65" s="13" customFormat="1">
      <c r="B600" s="159"/>
      <c r="D600" s="153" t="s">
        <v>195</v>
      </c>
      <c r="E600" s="160" t="s">
        <v>1</v>
      </c>
      <c r="F600" s="161" t="s">
        <v>669</v>
      </c>
      <c r="H600" s="162">
        <v>2.2400000000000002</v>
      </c>
      <c r="L600" s="159"/>
      <c r="M600" s="163"/>
      <c r="N600" s="164"/>
      <c r="O600" s="164"/>
      <c r="P600" s="164"/>
      <c r="Q600" s="164"/>
      <c r="R600" s="164"/>
      <c r="S600" s="164"/>
      <c r="T600" s="165"/>
      <c r="AT600" s="160" t="s">
        <v>195</v>
      </c>
      <c r="AU600" s="160" t="s">
        <v>82</v>
      </c>
      <c r="AV600" s="13" t="s">
        <v>82</v>
      </c>
      <c r="AW600" s="13" t="s">
        <v>28</v>
      </c>
      <c r="AX600" s="13" t="s">
        <v>72</v>
      </c>
      <c r="AY600" s="160" t="s">
        <v>182</v>
      </c>
    </row>
    <row r="601" spans="2:65" s="13" customFormat="1">
      <c r="B601" s="159"/>
      <c r="D601" s="153" t="s">
        <v>195</v>
      </c>
      <c r="E601" s="160" t="s">
        <v>1</v>
      </c>
      <c r="F601" s="161" t="s">
        <v>670</v>
      </c>
      <c r="H601" s="162">
        <v>3.5329999999999999</v>
      </c>
      <c r="L601" s="159"/>
      <c r="M601" s="163"/>
      <c r="N601" s="164"/>
      <c r="O601" s="164"/>
      <c r="P601" s="164"/>
      <c r="Q601" s="164"/>
      <c r="R601" s="164"/>
      <c r="S601" s="164"/>
      <c r="T601" s="165"/>
      <c r="AT601" s="160" t="s">
        <v>195</v>
      </c>
      <c r="AU601" s="160" t="s">
        <v>82</v>
      </c>
      <c r="AV601" s="13" t="s">
        <v>82</v>
      </c>
      <c r="AW601" s="13" t="s">
        <v>28</v>
      </c>
      <c r="AX601" s="13" t="s">
        <v>72</v>
      </c>
      <c r="AY601" s="160" t="s">
        <v>182</v>
      </c>
    </row>
    <row r="602" spans="2:65" s="13" customFormat="1">
      <c r="B602" s="159"/>
      <c r="D602" s="153" t="s">
        <v>195</v>
      </c>
      <c r="E602" s="160" t="s">
        <v>1</v>
      </c>
      <c r="F602" s="161" t="s">
        <v>665</v>
      </c>
      <c r="H602" s="162">
        <v>3.36</v>
      </c>
      <c r="L602" s="159"/>
      <c r="M602" s="163"/>
      <c r="N602" s="164"/>
      <c r="O602" s="164"/>
      <c r="P602" s="164"/>
      <c r="Q602" s="164"/>
      <c r="R602" s="164"/>
      <c r="S602" s="164"/>
      <c r="T602" s="165"/>
      <c r="AT602" s="160" t="s">
        <v>195</v>
      </c>
      <c r="AU602" s="160" t="s">
        <v>82</v>
      </c>
      <c r="AV602" s="13" t="s">
        <v>82</v>
      </c>
      <c r="AW602" s="13" t="s">
        <v>28</v>
      </c>
      <c r="AX602" s="13" t="s">
        <v>72</v>
      </c>
      <c r="AY602" s="160" t="s">
        <v>182</v>
      </c>
    </row>
    <row r="603" spans="2:65" s="13" customFormat="1">
      <c r="B603" s="159"/>
      <c r="D603" s="153" t="s">
        <v>195</v>
      </c>
      <c r="E603" s="160" t="s">
        <v>1</v>
      </c>
      <c r="F603" s="161" t="s">
        <v>666</v>
      </c>
      <c r="H603" s="162">
        <v>2.52</v>
      </c>
      <c r="L603" s="159"/>
      <c r="M603" s="163"/>
      <c r="N603" s="164"/>
      <c r="O603" s="164"/>
      <c r="P603" s="164"/>
      <c r="Q603" s="164"/>
      <c r="R603" s="164"/>
      <c r="S603" s="164"/>
      <c r="T603" s="165"/>
      <c r="AT603" s="160" t="s">
        <v>195</v>
      </c>
      <c r="AU603" s="160" t="s">
        <v>82</v>
      </c>
      <c r="AV603" s="13" t="s">
        <v>82</v>
      </c>
      <c r="AW603" s="13" t="s">
        <v>28</v>
      </c>
      <c r="AX603" s="13" t="s">
        <v>72</v>
      </c>
      <c r="AY603" s="160" t="s">
        <v>182</v>
      </c>
    </row>
    <row r="604" spans="2:65" s="15" customFormat="1">
      <c r="B604" s="182"/>
      <c r="D604" s="153" t="s">
        <v>195</v>
      </c>
      <c r="E604" s="183" t="s">
        <v>1</v>
      </c>
      <c r="F604" s="184" t="s">
        <v>555</v>
      </c>
      <c r="H604" s="185">
        <v>54.778000000000006</v>
      </c>
      <c r="L604" s="182"/>
      <c r="M604" s="186"/>
      <c r="N604" s="187"/>
      <c r="O604" s="187"/>
      <c r="P604" s="187"/>
      <c r="Q604" s="187"/>
      <c r="R604" s="187"/>
      <c r="S604" s="187"/>
      <c r="T604" s="188"/>
      <c r="AT604" s="183" t="s">
        <v>195</v>
      </c>
      <c r="AU604" s="183" t="s">
        <v>82</v>
      </c>
      <c r="AV604" s="15" t="s">
        <v>206</v>
      </c>
      <c r="AW604" s="15" t="s">
        <v>28</v>
      </c>
      <c r="AX604" s="15" t="s">
        <v>72</v>
      </c>
      <c r="AY604" s="183" t="s">
        <v>182</v>
      </c>
    </row>
    <row r="605" spans="2:65" s="14" customFormat="1">
      <c r="B605" s="166"/>
      <c r="D605" s="153" t="s">
        <v>195</v>
      </c>
      <c r="E605" s="167" t="s">
        <v>1</v>
      </c>
      <c r="F605" s="168" t="s">
        <v>205</v>
      </c>
      <c r="H605" s="169">
        <v>106.705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7" t="s">
        <v>195</v>
      </c>
      <c r="AU605" s="167" t="s">
        <v>82</v>
      </c>
      <c r="AV605" s="14" t="s">
        <v>188</v>
      </c>
      <c r="AW605" s="14" t="s">
        <v>28</v>
      </c>
      <c r="AX605" s="14" t="s">
        <v>80</v>
      </c>
      <c r="AY605" s="167" t="s">
        <v>182</v>
      </c>
    </row>
    <row r="606" spans="2:65" s="1" customFormat="1" ht="24" customHeight="1">
      <c r="B606" s="139"/>
      <c r="C606" s="140" t="s">
        <v>671</v>
      </c>
      <c r="D606" s="140" t="s">
        <v>184</v>
      </c>
      <c r="E606" s="141" t="s">
        <v>672</v>
      </c>
      <c r="F606" s="142" t="s">
        <v>673</v>
      </c>
      <c r="G606" s="143" t="s">
        <v>235</v>
      </c>
      <c r="H606" s="144">
        <v>0.23300000000000001</v>
      </c>
      <c r="I606" s="145"/>
      <c r="J606" s="145">
        <f>ROUND(I606*H606,2)</f>
        <v>0</v>
      </c>
      <c r="K606" s="142" t="s">
        <v>193</v>
      </c>
      <c r="L606" s="29"/>
      <c r="M606" s="146" t="s">
        <v>1</v>
      </c>
      <c r="N606" s="147" t="s">
        <v>37</v>
      </c>
      <c r="O606" s="148">
        <v>16.582999999999998</v>
      </c>
      <c r="P606" s="148">
        <f>O606*H606</f>
        <v>3.863839</v>
      </c>
      <c r="Q606" s="148">
        <v>1.7090000000000001E-2</v>
      </c>
      <c r="R606" s="148">
        <f>Q606*H606</f>
        <v>3.9819700000000005E-3</v>
      </c>
      <c r="S606" s="148">
        <v>0</v>
      </c>
      <c r="T606" s="149">
        <f>S606*H606</f>
        <v>0</v>
      </c>
      <c r="AR606" s="150" t="s">
        <v>188</v>
      </c>
      <c r="AT606" s="150" t="s">
        <v>184</v>
      </c>
      <c r="AU606" s="150" t="s">
        <v>82</v>
      </c>
      <c r="AY606" s="17" t="s">
        <v>182</v>
      </c>
      <c r="BE606" s="151">
        <f>IF(N606="základní",J606,0)</f>
        <v>0</v>
      </c>
      <c r="BF606" s="151">
        <f>IF(N606="snížená",J606,0)</f>
        <v>0</v>
      </c>
      <c r="BG606" s="151">
        <f>IF(N606="zákl. přenesená",J606,0)</f>
        <v>0</v>
      </c>
      <c r="BH606" s="151">
        <f>IF(N606="sníž. přenesená",J606,0)</f>
        <v>0</v>
      </c>
      <c r="BI606" s="151">
        <f>IF(N606="nulová",J606,0)</f>
        <v>0</v>
      </c>
      <c r="BJ606" s="17" t="s">
        <v>80</v>
      </c>
      <c r="BK606" s="151">
        <f>ROUND(I606*H606,2)</f>
        <v>0</v>
      </c>
      <c r="BL606" s="17" t="s">
        <v>188</v>
      </c>
      <c r="BM606" s="150" t="s">
        <v>674</v>
      </c>
    </row>
    <row r="607" spans="2:65" s="12" customFormat="1">
      <c r="B607" s="152"/>
      <c r="D607" s="153" t="s">
        <v>195</v>
      </c>
      <c r="E607" s="154" t="s">
        <v>1</v>
      </c>
      <c r="F607" s="155" t="s">
        <v>675</v>
      </c>
      <c r="H607" s="154" t="s">
        <v>1</v>
      </c>
      <c r="L607" s="152"/>
      <c r="M607" s="156"/>
      <c r="N607" s="157"/>
      <c r="O607" s="157"/>
      <c r="P607" s="157"/>
      <c r="Q607" s="157"/>
      <c r="R607" s="157"/>
      <c r="S607" s="157"/>
      <c r="T607" s="158"/>
      <c r="AT607" s="154" t="s">
        <v>195</v>
      </c>
      <c r="AU607" s="154" t="s">
        <v>82</v>
      </c>
      <c r="AV607" s="12" t="s">
        <v>80</v>
      </c>
      <c r="AW607" s="12" t="s">
        <v>28</v>
      </c>
      <c r="AX607" s="12" t="s">
        <v>72</v>
      </c>
      <c r="AY607" s="154" t="s">
        <v>182</v>
      </c>
    </row>
    <row r="608" spans="2:65" s="13" customFormat="1">
      <c r="B608" s="159"/>
      <c r="D608" s="153" t="s">
        <v>195</v>
      </c>
      <c r="E608" s="160" t="s">
        <v>1</v>
      </c>
      <c r="F608" s="161" t="s">
        <v>676</v>
      </c>
      <c r="H608" s="162">
        <v>0.23300000000000001</v>
      </c>
      <c r="L608" s="159"/>
      <c r="M608" s="163"/>
      <c r="N608" s="164"/>
      <c r="O608" s="164"/>
      <c r="P608" s="164"/>
      <c r="Q608" s="164"/>
      <c r="R608" s="164"/>
      <c r="S608" s="164"/>
      <c r="T608" s="165"/>
      <c r="AT608" s="160" t="s">
        <v>195</v>
      </c>
      <c r="AU608" s="160" t="s">
        <v>82</v>
      </c>
      <c r="AV608" s="13" t="s">
        <v>82</v>
      </c>
      <c r="AW608" s="13" t="s">
        <v>28</v>
      </c>
      <c r="AX608" s="13" t="s">
        <v>72</v>
      </c>
      <c r="AY608" s="160" t="s">
        <v>182</v>
      </c>
    </row>
    <row r="609" spans="2:65" s="14" customFormat="1">
      <c r="B609" s="166"/>
      <c r="D609" s="153" t="s">
        <v>195</v>
      </c>
      <c r="E609" s="167" t="s">
        <v>1</v>
      </c>
      <c r="F609" s="168" t="s">
        <v>205</v>
      </c>
      <c r="H609" s="169">
        <v>0.23300000000000001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7" t="s">
        <v>195</v>
      </c>
      <c r="AU609" s="167" t="s">
        <v>82</v>
      </c>
      <c r="AV609" s="14" t="s">
        <v>188</v>
      </c>
      <c r="AW609" s="14" t="s">
        <v>28</v>
      </c>
      <c r="AX609" s="14" t="s">
        <v>80</v>
      </c>
      <c r="AY609" s="167" t="s">
        <v>182</v>
      </c>
    </row>
    <row r="610" spans="2:65" s="1" customFormat="1" ht="16.5" customHeight="1">
      <c r="B610" s="139"/>
      <c r="C610" s="173" t="s">
        <v>677</v>
      </c>
      <c r="D610" s="173" t="s">
        <v>266</v>
      </c>
      <c r="E610" s="174" t="s">
        <v>678</v>
      </c>
      <c r="F610" s="175" t="s">
        <v>547</v>
      </c>
      <c r="G610" s="176" t="s">
        <v>235</v>
      </c>
      <c r="H610" s="177">
        <v>0.25600000000000001</v>
      </c>
      <c r="I610" s="178"/>
      <c r="J610" s="178">
        <f>ROUND(I610*H610,2)</f>
        <v>0</v>
      </c>
      <c r="K610" s="175" t="s">
        <v>193</v>
      </c>
      <c r="L610" s="179"/>
      <c r="M610" s="180" t="s">
        <v>1</v>
      </c>
      <c r="N610" s="181" t="s">
        <v>37</v>
      </c>
      <c r="O610" s="148">
        <v>0</v>
      </c>
      <c r="P610" s="148">
        <f>O610*H610</f>
        <v>0</v>
      </c>
      <c r="Q610" s="148">
        <v>1</v>
      </c>
      <c r="R610" s="148">
        <f>Q610*H610</f>
        <v>0.25600000000000001</v>
      </c>
      <c r="S610" s="148">
        <v>0</v>
      </c>
      <c r="T610" s="149">
        <f>S610*H610</f>
        <v>0</v>
      </c>
      <c r="AR610" s="150" t="s">
        <v>239</v>
      </c>
      <c r="AT610" s="150" t="s">
        <v>266</v>
      </c>
      <c r="AU610" s="150" t="s">
        <v>82</v>
      </c>
      <c r="AY610" s="17" t="s">
        <v>182</v>
      </c>
      <c r="BE610" s="151">
        <f>IF(N610="základní",J610,0)</f>
        <v>0</v>
      </c>
      <c r="BF610" s="151">
        <f>IF(N610="snížená",J610,0)</f>
        <v>0</v>
      </c>
      <c r="BG610" s="151">
        <f>IF(N610="zákl. přenesená",J610,0)</f>
        <v>0</v>
      </c>
      <c r="BH610" s="151">
        <f>IF(N610="sníž. přenesená",J610,0)</f>
        <v>0</v>
      </c>
      <c r="BI610" s="151">
        <f>IF(N610="nulová",J610,0)</f>
        <v>0</v>
      </c>
      <c r="BJ610" s="17" t="s">
        <v>80</v>
      </c>
      <c r="BK610" s="151">
        <f>ROUND(I610*H610,2)</f>
        <v>0</v>
      </c>
      <c r="BL610" s="17" t="s">
        <v>188</v>
      </c>
      <c r="BM610" s="150" t="s">
        <v>679</v>
      </c>
    </row>
    <row r="611" spans="2:65" s="13" customFormat="1">
      <c r="B611" s="159"/>
      <c r="D611" s="153" t="s">
        <v>195</v>
      </c>
      <c r="F611" s="161" t="s">
        <v>680</v>
      </c>
      <c r="H611" s="162">
        <v>0.25600000000000001</v>
      </c>
      <c r="L611" s="159"/>
      <c r="M611" s="163"/>
      <c r="N611" s="164"/>
      <c r="O611" s="164"/>
      <c r="P611" s="164"/>
      <c r="Q611" s="164"/>
      <c r="R611" s="164"/>
      <c r="S611" s="164"/>
      <c r="T611" s="165"/>
      <c r="AT611" s="160" t="s">
        <v>195</v>
      </c>
      <c r="AU611" s="160" t="s">
        <v>82</v>
      </c>
      <c r="AV611" s="13" t="s">
        <v>82</v>
      </c>
      <c r="AW611" s="13" t="s">
        <v>3</v>
      </c>
      <c r="AX611" s="13" t="s">
        <v>80</v>
      </c>
      <c r="AY611" s="160" t="s">
        <v>182</v>
      </c>
    </row>
    <row r="612" spans="2:65" s="1" customFormat="1" ht="16.5" customHeight="1">
      <c r="B612" s="139"/>
      <c r="C612" s="140" t="s">
        <v>681</v>
      </c>
      <c r="D612" s="140" t="s">
        <v>184</v>
      </c>
      <c r="E612" s="141" t="s">
        <v>682</v>
      </c>
      <c r="F612" s="142" t="s">
        <v>683</v>
      </c>
      <c r="G612" s="143" t="s">
        <v>192</v>
      </c>
      <c r="H612" s="144">
        <v>3.4740000000000002</v>
      </c>
      <c r="I612" s="145"/>
      <c r="J612" s="145">
        <f>ROUND(I612*H612,2)</f>
        <v>0</v>
      </c>
      <c r="K612" s="142" t="s">
        <v>193</v>
      </c>
      <c r="L612" s="29"/>
      <c r="M612" s="146" t="s">
        <v>1</v>
      </c>
      <c r="N612" s="147" t="s">
        <v>37</v>
      </c>
      <c r="O612" s="148">
        <v>1.448</v>
      </c>
      <c r="P612" s="148">
        <f>O612*H612</f>
        <v>5.0303519999999997</v>
      </c>
      <c r="Q612" s="148">
        <v>2.4533999999999998</v>
      </c>
      <c r="R612" s="148">
        <f>Q612*H612</f>
        <v>8.5231116</v>
      </c>
      <c r="S612" s="148">
        <v>0</v>
      </c>
      <c r="T612" s="149">
        <f>S612*H612</f>
        <v>0</v>
      </c>
      <c r="AR612" s="150" t="s">
        <v>188</v>
      </c>
      <c r="AT612" s="150" t="s">
        <v>184</v>
      </c>
      <c r="AU612" s="150" t="s">
        <v>82</v>
      </c>
      <c r="AY612" s="17" t="s">
        <v>182</v>
      </c>
      <c r="BE612" s="151">
        <f>IF(N612="základní",J612,0)</f>
        <v>0</v>
      </c>
      <c r="BF612" s="151">
        <f>IF(N612="snížená",J612,0)</f>
        <v>0</v>
      </c>
      <c r="BG612" s="151">
        <f>IF(N612="zákl. přenesená",J612,0)</f>
        <v>0</v>
      </c>
      <c r="BH612" s="151">
        <f>IF(N612="sníž. přenesená",J612,0)</f>
        <v>0</v>
      </c>
      <c r="BI612" s="151">
        <f>IF(N612="nulová",J612,0)</f>
        <v>0</v>
      </c>
      <c r="BJ612" s="17" t="s">
        <v>80</v>
      </c>
      <c r="BK612" s="151">
        <f>ROUND(I612*H612,2)</f>
        <v>0</v>
      </c>
      <c r="BL612" s="17" t="s">
        <v>188</v>
      </c>
      <c r="BM612" s="150" t="s">
        <v>684</v>
      </c>
    </row>
    <row r="613" spans="2:65" s="12" customFormat="1">
      <c r="B613" s="152"/>
      <c r="D613" s="153" t="s">
        <v>195</v>
      </c>
      <c r="E613" s="154" t="s">
        <v>1</v>
      </c>
      <c r="F613" s="155" t="s">
        <v>685</v>
      </c>
      <c r="H613" s="154" t="s">
        <v>1</v>
      </c>
      <c r="L613" s="152"/>
      <c r="M613" s="156"/>
      <c r="N613" s="157"/>
      <c r="O613" s="157"/>
      <c r="P613" s="157"/>
      <c r="Q613" s="157"/>
      <c r="R613" s="157"/>
      <c r="S613" s="157"/>
      <c r="T613" s="158"/>
      <c r="AT613" s="154" t="s">
        <v>195</v>
      </c>
      <c r="AU613" s="154" t="s">
        <v>82</v>
      </c>
      <c r="AV613" s="12" t="s">
        <v>80</v>
      </c>
      <c r="AW613" s="12" t="s">
        <v>28</v>
      </c>
      <c r="AX613" s="12" t="s">
        <v>72</v>
      </c>
      <c r="AY613" s="154" t="s">
        <v>182</v>
      </c>
    </row>
    <row r="614" spans="2:65" s="13" customFormat="1">
      <c r="B614" s="159"/>
      <c r="D614" s="153" t="s">
        <v>195</v>
      </c>
      <c r="E614" s="160" t="s">
        <v>1</v>
      </c>
      <c r="F614" s="161" t="s">
        <v>686</v>
      </c>
      <c r="H614" s="162">
        <v>3.1680000000000001</v>
      </c>
      <c r="L614" s="159"/>
      <c r="M614" s="163"/>
      <c r="N614" s="164"/>
      <c r="O614" s="164"/>
      <c r="P614" s="164"/>
      <c r="Q614" s="164"/>
      <c r="R614" s="164"/>
      <c r="S614" s="164"/>
      <c r="T614" s="165"/>
      <c r="AT614" s="160" t="s">
        <v>195</v>
      </c>
      <c r="AU614" s="160" t="s">
        <v>82</v>
      </c>
      <c r="AV614" s="13" t="s">
        <v>82</v>
      </c>
      <c r="AW614" s="13" t="s">
        <v>28</v>
      </c>
      <c r="AX614" s="13" t="s">
        <v>72</v>
      </c>
      <c r="AY614" s="160" t="s">
        <v>182</v>
      </c>
    </row>
    <row r="615" spans="2:65" s="13" customFormat="1">
      <c r="B615" s="159"/>
      <c r="D615" s="153" t="s">
        <v>195</v>
      </c>
      <c r="E615" s="160" t="s">
        <v>1</v>
      </c>
      <c r="F615" s="161" t="s">
        <v>687</v>
      </c>
      <c r="H615" s="162">
        <v>0.30599999999999999</v>
      </c>
      <c r="L615" s="159"/>
      <c r="M615" s="163"/>
      <c r="N615" s="164"/>
      <c r="O615" s="164"/>
      <c r="P615" s="164"/>
      <c r="Q615" s="164"/>
      <c r="R615" s="164"/>
      <c r="S615" s="164"/>
      <c r="T615" s="165"/>
      <c r="AT615" s="160" t="s">
        <v>195</v>
      </c>
      <c r="AU615" s="160" t="s">
        <v>82</v>
      </c>
      <c r="AV615" s="13" t="s">
        <v>82</v>
      </c>
      <c r="AW615" s="13" t="s">
        <v>28</v>
      </c>
      <c r="AX615" s="13" t="s">
        <v>72</v>
      </c>
      <c r="AY615" s="160" t="s">
        <v>182</v>
      </c>
    </row>
    <row r="616" spans="2:65" s="14" customFormat="1">
      <c r="B616" s="166"/>
      <c r="D616" s="153" t="s">
        <v>195</v>
      </c>
      <c r="E616" s="167" t="s">
        <v>1</v>
      </c>
      <c r="F616" s="168" t="s">
        <v>205</v>
      </c>
      <c r="H616" s="169">
        <v>3.4740000000000002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7" t="s">
        <v>195</v>
      </c>
      <c r="AU616" s="167" t="s">
        <v>82</v>
      </c>
      <c r="AV616" s="14" t="s">
        <v>188</v>
      </c>
      <c r="AW616" s="14" t="s">
        <v>28</v>
      </c>
      <c r="AX616" s="14" t="s">
        <v>80</v>
      </c>
      <c r="AY616" s="167" t="s">
        <v>182</v>
      </c>
    </row>
    <row r="617" spans="2:65" s="1" customFormat="1" ht="16.5" customHeight="1">
      <c r="B617" s="139"/>
      <c r="C617" s="140" t="s">
        <v>688</v>
      </c>
      <c r="D617" s="140" t="s">
        <v>184</v>
      </c>
      <c r="E617" s="141" t="s">
        <v>689</v>
      </c>
      <c r="F617" s="142" t="s">
        <v>690</v>
      </c>
      <c r="G617" s="143" t="s">
        <v>242</v>
      </c>
      <c r="H617" s="144">
        <v>23.16</v>
      </c>
      <c r="I617" s="145"/>
      <c r="J617" s="145">
        <f>ROUND(I617*H617,2)</f>
        <v>0</v>
      </c>
      <c r="K617" s="142" t="s">
        <v>193</v>
      </c>
      <c r="L617" s="29"/>
      <c r="M617" s="146" t="s">
        <v>1</v>
      </c>
      <c r="N617" s="147" t="s">
        <v>37</v>
      </c>
      <c r="O617" s="148">
        <v>0.68100000000000005</v>
      </c>
      <c r="P617" s="148">
        <f>O617*H617</f>
        <v>15.771960000000002</v>
      </c>
      <c r="Q617" s="148">
        <v>5.1900000000000002E-3</v>
      </c>
      <c r="R617" s="148">
        <f>Q617*H617</f>
        <v>0.1202004</v>
      </c>
      <c r="S617" s="148">
        <v>0</v>
      </c>
      <c r="T617" s="149">
        <f>S617*H617</f>
        <v>0</v>
      </c>
      <c r="AR617" s="150" t="s">
        <v>188</v>
      </c>
      <c r="AT617" s="150" t="s">
        <v>184</v>
      </c>
      <c r="AU617" s="150" t="s">
        <v>82</v>
      </c>
      <c r="AY617" s="17" t="s">
        <v>182</v>
      </c>
      <c r="BE617" s="151">
        <f>IF(N617="základní",J617,0)</f>
        <v>0</v>
      </c>
      <c r="BF617" s="151">
        <f>IF(N617="snížená",J617,0)</f>
        <v>0</v>
      </c>
      <c r="BG617" s="151">
        <f>IF(N617="zákl. přenesená",J617,0)</f>
        <v>0</v>
      </c>
      <c r="BH617" s="151">
        <f>IF(N617="sníž. přenesená",J617,0)</f>
        <v>0</v>
      </c>
      <c r="BI617" s="151">
        <f>IF(N617="nulová",J617,0)</f>
        <v>0</v>
      </c>
      <c r="BJ617" s="17" t="s">
        <v>80</v>
      </c>
      <c r="BK617" s="151">
        <f>ROUND(I617*H617,2)</f>
        <v>0</v>
      </c>
      <c r="BL617" s="17" t="s">
        <v>188</v>
      </c>
      <c r="BM617" s="150" t="s">
        <v>691</v>
      </c>
    </row>
    <row r="618" spans="2:65" s="12" customFormat="1">
      <c r="B618" s="152"/>
      <c r="D618" s="153" t="s">
        <v>195</v>
      </c>
      <c r="E618" s="154" t="s">
        <v>1</v>
      </c>
      <c r="F618" s="155" t="s">
        <v>685</v>
      </c>
      <c r="H618" s="154" t="s">
        <v>1</v>
      </c>
      <c r="L618" s="152"/>
      <c r="M618" s="156"/>
      <c r="N618" s="157"/>
      <c r="O618" s="157"/>
      <c r="P618" s="157"/>
      <c r="Q618" s="157"/>
      <c r="R618" s="157"/>
      <c r="S618" s="157"/>
      <c r="T618" s="158"/>
      <c r="AT618" s="154" t="s">
        <v>195</v>
      </c>
      <c r="AU618" s="154" t="s">
        <v>82</v>
      </c>
      <c r="AV618" s="12" t="s">
        <v>80</v>
      </c>
      <c r="AW618" s="12" t="s">
        <v>28</v>
      </c>
      <c r="AX618" s="12" t="s">
        <v>72</v>
      </c>
      <c r="AY618" s="154" t="s">
        <v>182</v>
      </c>
    </row>
    <row r="619" spans="2:65" s="12" customFormat="1">
      <c r="B619" s="152"/>
      <c r="D619" s="153" t="s">
        <v>195</v>
      </c>
      <c r="E619" s="154" t="s">
        <v>1</v>
      </c>
      <c r="F619" s="155" t="s">
        <v>685</v>
      </c>
      <c r="H619" s="154" t="s">
        <v>1</v>
      </c>
      <c r="L619" s="152"/>
      <c r="M619" s="156"/>
      <c r="N619" s="157"/>
      <c r="O619" s="157"/>
      <c r="P619" s="157"/>
      <c r="Q619" s="157"/>
      <c r="R619" s="157"/>
      <c r="S619" s="157"/>
      <c r="T619" s="158"/>
      <c r="AT619" s="154" t="s">
        <v>195</v>
      </c>
      <c r="AU619" s="154" t="s">
        <v>82</v>
      </c>
      <c r="AV619" s="12" t="s">
        <v>80</v>
      </c>
      <c r="AW619" s="12" t="s">
        <v>28</v>
      </c>
      <c r="AX619" s="12" t="s">
        <v>72</v>
      </c>
      <c r="AY619" s="154" t="s">
        <v>182</v>
      </c>
    </row>
    <row r="620" spans="2:65" s="13" customFormat="1">
      <c r="B620" s="159"/>
      <c r="D620" s="153" t="s">
        <v>195</v>
      </c>
      <c r="E620" s="160" t="s">
        <v>1</v>
      </c>
      <c r="F620" s="161" t="s">
        <v>692</v>
      </c>
      <c r="H620" s="162">
        <v>21.12</v>
      </c>
      <c r="L620" s="159"/>
      <c r="M620" s="163"/>
      <c r="N620" s="164"/>
      <c r="O620" s="164"/>
      <c r="P620" s="164"/>
      <c r="Q620" s="164"/>
      <c r="R620" s="164"/>
      <c r="S620" s="164"/>
      <c r="T620" s="165"/>
      <c r="AT620" s="160" t="s">
        <v>195</v>
      </c>
      <c r="AU620" s="160" t="s">
        <v>82</v>
      </c>
      <c r="AV620" s="13" t="s">
        <v>82</v>
      </c>
      <c r="AW620" s="13" t="s">
        <v>28</v>
      </c>
      <c r="AX620" s="13" t="s">
        <v>72</v>
      </c>
      <c r="AY620" s="160" t="s">
        <v>182</v>
      </c>
    </row>
    <row r="621" spans="2:65" s="13" customFormat="1">
      <c r="B621" s="159"/>
      <c r="D621" s="153" t="s">
        <v>195</v>
      </c>
      <c r="E621" s="160" t="s">
        <v>1</v>
      </c>
      <c r="F621" s="161" t="s">
        <v>693</v>
      </c>
      <c r="H621" s="162">
        <v>2.04</v>
      </c>
      <c r="L621" s="159"/>
      <c r="M621" s="163"/>
      <c r="N621" s="164"/>
      <c r="O621" s="164"/>
      <c r="P621" s="164"/>
      <c r="Q621" s="164"/>
      <c r="R621" s="164"/>
      <c r="S621" s="164"/>
      <c r="T621" s="165"/>
      <c r="AT621" s="160" t="s">
        <v>195</v>
      </c>
      <c r="AU621" s="160" t="s">
        <v>82</v>
      </c>
      <c r="AV621" s="13" t="s">
        <v>82</v>
      </c>
      <c r="AW621" s="13" t="s">
        <v>28</v>
      </c>
      <c r="AX621" s="13" t="s">
        <v>72</v>
      </c>
      <c r="AY621" s="160" t="s">
        <v>182</v>
      </c>
    </row>
    <row r="622" spans="2:65" s="14" customFormat="1">
      <c r="B622" s="166"/>
      <c r="D622" s="153" t="s">
        <v>195</v>
      </c>
      <c r="E622" s="167" t="s">
        <v>1</v>
      </c>
      <c r="F622" s="168" t="s">
        <v>205</v>
      </c>
      <c r="H622" s="169">
        <v>23.16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7" t="s">
        <v>195</v>
      </c>
      <c r="AU622" s="167" t="s">
        <v>82</v>
      </c>
      <c r="AV622" s="14" t="s">
        <v>188</v>
      </c>
      <c r="AW622" s="14" t="s">
        <v>28</v>
      </c>
      <c r="AX622" s="14" t="s">
        <v>80</v>
      </c>
      <c r="AY622" s="167" t="s">
        <v>182</v>
      </c>
    </row>
    <row r="623" spans="2:65" s="1" customFormat="1" ht="16.5" customHeight="1">
      <c r="B623" s="139"/>
      <c r="C623" s="140" t="s">
        <v>694</v>
      </c>
      <c r="D623" s="140" t="s">
        <v>184</v>
      </c>
      <c r="E623" s="141" t="s">
        <v>695</v>
      </c>
      <c r="F623" s="142" t="s">
        <v>696</v>
      </c>
      <c r="G623" s="143" t="s">
        <v>242</v>
      </c>
      <c r="H623" s="144">
        <v>23.16</v>
      </c>
      <c r="I623" s="145"/>
      <c r="J623" s="145">
        <f>ROUND(I623*H623,2)</f>
        <v>0</v>
      </c>
      <c r="K623" s="142" t="s">
        <v>193</v>
      </c>
      <c r="L623" s="29"/>
      <c r="M623" s="146" t="s">
        <v>1</v>
      </c>
      <c r="N623" s="147" t="s">
        <v>37</v>
      </c>
      <c r="O623" s="148">
        <v>0.24</v>
      </c>
      <c r="P623" s="148">
        <f>O623*H623</f>
        <v>5.5583999999999998</v>
      </c>
      <c r="Q623" s="148">
        <v>0</v>
      </c>
      <c r="R623" s="148">
        <f>Q623*H623</f>
        <v>0</v>
      </c>
      <c r="S623" s="148">
        <v>0</v>
      </c>
      <c r="T623" s="149">
        <f>S623*H623</f>
        <v>0</v>
      </c>
      <c r="AR623" s="150" t="s">
        <v>188</v>
      </c>
      <c r="AT623" s="150" t="s">
        <v>184</v>
      </c>
      <c r="AU623" s="150" t="s">
        <v>82</v>
      </c>
      <c r="AY623" s="17" t="s">
        <v>182</v>
      </c>
      <c r="BE623" s="151">
        <f>IF(N623="základní",J623,0)</f>
        <v>0</v>
      </c>
      <c r="BF623" s="151">
        <f>IF(N623="snížená",J623,0)</f>
        <v>0</v>
      </c>
      <c r="BG623" s="151">
        <f>IF(N623="zákl. přenesená",J623,0)</f>
        <v>0</v>
      </c>
      <c r="BH623" s="151">
        <f>IF(N623="sníž. přenesená",J623,0)</f>
        <v>0</v>
      </c>
      <c r="BI623" s="151">
        <f>IF(N623="nulová",J623,0)</f>
        <v>0</v>
      </c>
      <c r="BJ623" s="17" t="s">
        <v>80</v>
      </c>
      <c r="BK623" s="151">
        <f>ROUND(I623*H623,2)</f>
        <v>0</v>
      </c>
      <c r="BL623" s="17" t="s">
        <v>188</v>
      </c>
      <c r="BM623" s="150" t="s">
        <v>697</v>
      </c>
    </row>
    <row r="624" spans="2:65" s="1" customFormat="1" ht="16.5" customHeight="1">
      <c r="B624" s="139"/>
      <c r="C624" s="140" t="s">
        <v>698</v>
      </c>
      <c r="D624" s="140" t="s">
        <v>184</v>
      </c>
      <c r="E624" s="141" t="s">
        <v>699</v>
      </c>
      <c r="F624" s="142" t="s">
        <v>700</v>
      </c>
      <c r="G624" s="143" t="s">
        <v>235</v>
      </c>
      <c r="H624" s="144">
        <v>0.125</v>
      </c>
      <c r="I624" s="145"/>
      <c r="J624" s="145">
        <f>ROUND(I624*H624,2)</f>
        <v>0</v>
      </c>
      <c r="K624" s="142" t="s">
        <v>193</v>
      </c>
      <c r="L624" s="29"/>
      <c r="M624" s="146" t="s">
        <v>1</v>
      </c>
      <c r="N624" s="147" t="s">
        <v>37</v>
      </c>
      <c r="O624" s="148">
        <v>15.231</v>
      </c>
      <c r="P624" s="148">
        <f>O624*H624</f>
        <v>1.903875</v>
      </c>
      <c r="Q624" s="148">
        <v>1.06277</v>
      </c>
      <c r="R624" s="148">
        <f>Q624*H624</f>
        <v>0.13284625</v>
      </c>
      <c r="S624" s="148">
        <v>0</v>
      </c>
      <c r="T624" s="149">
        <f>S624*H624</f>
        <v>0</v>
      </c>
      <c r="AR624" s="150" t="s">
        <v>188</v>
      </c>
      <c r="AT624" s="150" t="s">
        <v>184</v>
      </c>
      <c r="AU624" s="150" t="s">
        <v>82</v>
      </c>
      <c r="AY624" s="17" t="s">
        <v>182</v>
      </c>
      <c r="BE624" s="151">
        <f>IF(N624="základní",J624,0)</f>
        <v>0</v>
      </c>
      <c r="BF624" s="151">
        <f>IF(N624="snížená",J624,0)</f>
        <v>0</v>
      </c>
      <c r="BG624" s="151">
        <f>IF(N624="zákl. přenesená",J624,0)</f>
        <v>0</v>
      </c>
      <c r="BH624" s="151">
        <f>IF(N624="sníž. přenesená",J624,0)</f>
        <v>0</v>
      </c>
      <c r="BI624" s="151">
        <f>IF(N624="nulová",J624,0)</f>
        <v>0</v>
      </c>
      <c r="BJ624" s="17" t="s">
        <v>80</v>
      </c>
      <c r="BK624" s="151">
        <f>ROUND(I624*H624,2)</f>
        <v>0</v>
      </c>
      <c r="BL624" s="17" t="s">
        <v>188</v>
      </c>
      <c r="BM624" s="150" t="s">
        <v>701</v>
      </c>
    </row>
    <row r="625" spans="2:65" s="12" customFormat="1">
      <c r="B625" s="152"/>
      <c r="D625" s="153" t="s">
        <v>195</v>
      </c>
      <c r="E625" s="154" t="s">
        <v>1</v>
      </c>
      <c r="F625" s="155" t="s">
        <v>685</v>
      </c>
      <c r="H625" s="154" t="s">
        <v>1</v>
      </c>
      <c r="L625" s="152"/>
      <c r="M625" s="156"/>
      <c r="N625" s="157"/>
      <c r="O625" s="157"/>
      <c r="P625" s="157"/>
      <c r="Q625" s="157"/>
      <c r="R625" s="157"/>
      <c r="S625" s="157"/>
      <c r="T625" s="158"/>
      <c r="AT625" s="154" t="s">
        <v>195</v>
      </c>
      <c r="AU625" s="154" t="s">
        <v>82</v>
      </c>
      <c r="AV625" s="12" t="s">
        <v>80</v>
      </c>
      <c r="AW625" s="12" t="s">
        <v>28</v>
      </c>
      <c r="AX625" s="12" t="s">
        <v>72</v>
      </c>
      <c r="AY625" s="154" t="s">
        <v>182</v>
      </c>
    </row>
    <row r="626" spans="2:65" s="13" customFormat="1">
      <c r="B626" s="159"/>
      <c r="D626" s="153" t="s">
        <v>195</v>
      </c>
      <c r="E626" s="160" t="s">
        <v>1</v>
      </c>
      <c r="F626" s="161" t="s">
        <v>702</v>
      </c>
      <c r="H626" s="162">
        <v>0.125</v>
      </c>
      <c r="L626" s="159"/>
      <c r="M626" s="163"/>
      <c r="N626" s="164"/>
      <c r="O626" s="164"/>
      <c r="P626" s="164"/>
      <c r="Q626" s="164"/>
      <c r="R626" s="164"/>
      <c r="S626" s="164"/>
      <c r="T626" s="165"/>
      <c r="AT626" s="160" t="s">
        <v>195</v>
      </c>
      <c r="AU626" s="160" t="s">
        <v>82</v>
      </c>
      <c r="AV626" s="13" t="s">
        <v>82</v>
      </c>
      <c r="AW626" s="13" t="s">
        <v>28</v>
      </c>
      <c r="AX626" s="13" t="s">
        <v>72</v>
      </c>
      <c r="AY626" s="160" t="s">
        <v>182</v>
      </c>
    </row>
    <row r="627" spans="2:65" s="14" customFormat="1">
      <c r="B627" s="166"/>
      <c r="D627" s="153" t="s">
        <v>195</v>
      </c>
      <c r="E627" s="167" t="s">
        <v>1</v>
      </c>
      <c r="F627" s="168" t="s">
        <v>205</v>
      </c>
      <c r="H627" s="169">
        <v>0.125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7" t="s">
        <v>195</v>
      </c>
      <c r="AU627" s="167" t="s">
        <v>82</v>
      </c>
      <c r="AV627" s="14" t="s">
        <v>188</v>
      </c>
      <c r="AW627" s="14" t="s">
        <v>28</v>
      </c>
      <c r="AX627" s="14" t="s">
        <v>80</v>
      </c>
      <c r="AY627" s="167" t="s">
        <v>182</v>
      </c>
    </row>
    <row r="628" spans="2:65" s="1" customFormat="1" ht="16.5" customHeight="1">
      <c r="B628" s="139"/>
      <c r="C628" s="140" t="s">
        <v>703</v>
      </c>
      <c r="D628" s="140" t="s">
        <v>184</v>
      </c>
      <c r="E628" s="141" t="s">
        <v>704</v>
      </c>
      <c r="F628" s="142" t="s">
        <v>705</v>
      </c>
      <c r="G628" s="143" t="s">
        <v>192</v>
      </c>
      <c r="H628" s="144">
        <v>1.21</v>
      </c>
      <c r="I628" s="145"/>
      <c r="J628" s="145">
        <f>ROUND(I628*H628,2)</f>
        <v>0</v>
      </c>
      <c r="K628" s="142" t="s">
        <v>193</v>
      </c>
      <c r="L628" s="29"/>
      <c r="M628" s="146" t="s">
        <v>1</v>
      </c>
      <c r="N628" s="147" t="s">
        <v>37</v>
      </c>
      <c r="O628" s="148">
        <v>2.5129999999999999</v>
      </c>
      <c r="P628" s="148">
        <f>O628*H628</f>
        <v>3.0407299999999999</v>
      </c>
      <c r="Q628" s="148">
        <v>2.4533700000000001</v>
      </c>
      <c r="R628" s="148">
        <f>Q628*H628</f>
        <v>2.9685777</v>
      </c>
      <c r="S628" s="148">
        <v>0</v>
      </c>
      <c r="T628" s="149">
        <f>S628*H628</f>
        <v>0</v>
      </c>
      <c r="AR628" s="150" t="s">
        <v>188</v>
      </c>
      <c r="AT628" s="150" t="s">
        <v>184</v>
      </c>
      <c r="AU628" s="150" t="s">
        <v>82</v>
      </c>
      <c r="AY628" s="17" t="s">
        <v>182</v>
      </c>
      <c r="BE628" s="151">
        <f>IF(N628="základní",J628,0)</f>
        <v>0</v>
      </c>
      <c r="BF628" s="151">
        <f>IF(N628="snížená",J628,0)</f>
        <v>0</v>
      </c>
      <c r="BG628" s="151">
        <f>IF(N628="zákl. přenesená",J628,0)</f>
        <v>0</v>
      </c>
      <c r="BH628" s="151">
        <f>IF(N628="sníž. přenesená",J628,0)</f>
        <v>0</v>
      </c>
      <c r="BI628" s="151">
        <f>IF(N628="nulová",J628,0)</f>
        <v>0</v>
      </c>
      <c r="BJ628" s="17" t="s">
        <v>80</v>
      </c>
      <c r="BK628" s="151">
        <f>ROUND(I628*H628,2)</f>
        <v>0</v>
      </c>
      <c r="BL628" s="17" t="s">
        <v>188</v>
      </c>
      <c r="BM628" s="150" t="s">
        <v>706</v>
      </c>
    </row>
    <row r="629" spans="2:65" s="12" customFormat="1">
      <c r="B629" s="152"/>
      <c r="D629" s="153" t="s">
        <v>195</v>
      </c>
      <c r="E629" s="154" t="s">
        <v>1</v>
      </c>
      <c r="F629" s="155" t="s">
        <v>707</v>
      </c>
      <c r="H629" s="154" t="s">
        <v>1</v>
      </c>
      <c r="L629" s="152"/>
      <c r="M629" s="156"/>
      <c r="N629" s="157"/>
      <c r="O629" s="157"/>
      <c r="P629" s="157"/>
      <c r="Q629" s="157"/>
      <c r="R629" s="157"/>
      <c r="S629" s="157"/>
      <c r="T629" s="158"/>
      <c r="AT629" s="154" t="s">
        <v>195</v>
      </c>
      <c r="AU629" s="154" t="s">
        <v>82</v>
      </c>
      <c r="AV629" s="12" t="s">
        <v>80</v>
      </c>
      <c r="AW629" s="12" t="s">
        <v>28</v>
      </c>
      <c r="AX629" s="12" t="s">
        <v>72</v>
      </c>
      <c r="AY629" s="154" t="s">
        <v>182</v>
      </c>
    </row>
    <row r="630" spans="2:65" s="13" customFormat="1">
      <c r="B630" s="159"/>
      <c r="D630" s="153" t="s">
        <v>195</v>
      </c>
      <c r="E630" s="160" t="s">
        <v>1</v>
      </c>
      <c r="F630" s="161" t="s">
        <v>708</v>
      </c>
      <c r="H630" s="162">
        <v>0.58299999999999996</v>
      </c>
      <c r="L630" s="159"/>
      <c r="M630" s="163"/>
      <c r="N630" s="164"/>
      <c r="O630" s="164"/>
      <c r="P630" s="164"/>
      <c r="Q630" s="164"/>
      <c r="R630" s="164"/>
      <c r="S630" s="164"/>
      <c r="T630" s="165"/>
      <c r="AT630" s="160" t="s">
        <v>195</v>
      </c>
      <c r="AU630" s="160" t="s">
        <v>82</v>
      </c>
      <c r="AV630" s="13" t="s">
        <v>82</v>
      </c>
      <c r="AW630" s="13" t="s">
        <v>28</v>
      </c>
      <c r="AX630" s="13" t="s">
        <v>72</v>
      </c>
      <c r="AY630" s="160" t="s">
        <v>182</v>
      </c>
    </row>
    <row r="631" spans="2:65" s="13" customFormat="1">
      <c r="B631" s="159"/>
      <c r="D631" s="153" t="s">
        <v>195</v>
      </c>
      <c r="E631" s="160" t="s">
        <v>1</v>
      </c>
      <c r="F631" s="161" t="s">
        <v>709</v>
      </c>
      <c r="H631" s="162">
        <v>0.627</v>
      </c>
      <c r="L631" s="159"/>
      <c r="M631" s="163"/>
      <c r="N631" s="164"/>
      <c r="O631" s="164"/>
      <c r="P631" s="164"/>
      <c r="Q631" s="164"/>
      <c r="R631" s="164"/>
      <c r="S631" s="164"/>
      <c r="T631" s="165"/>
      <c r="AT631" s="160" t="s">
        <v>195</v>
      </c>
      <c r="AU631" s="160" t="s">
        <v>82</v>
      </c>
      <c r="AV631" s="13" t="s">
        <v>82</v>
      </c>
      <c r="AW631" s="13" t="s">
        <v>28</v>
      </c>
      <c r="AX631" s="13" t="s">
        <v>72</v>
      </c>
      <c r="AY631" s="160" t="s">
        <v>182</v>
      </c>
    </row>
    <row r="632" spans="2:65" s="14" customFormat="1">
      <c r="B632" s="166"/>
      <c r="D632" s="153" t="s">
        <v>195</v>
      </c>
      <c r="E632" s="167" t="s">
        <v>1</v>
      </c>
      <c r="F632" s="168" t="s">
        <v>205</v>
      </c>
      <c r="H632" s="169">
        <v>1.21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7" t="s">
        <v>195</v>
      </c>
      <c r="AU632" s="167" t="s">
        <v>82</v>
      </c>
      <c r="AV632" s="14" t="s">
        <v>188</v>
      </c>
      <c r="AW632" s="14" t="s">
        <v>28</v>
      </c>
      <c r="AX632" s="14" t="s">
        <v>80</v>
      </c>
      <c r="AY632" s="167" t="s">
        <v>182</v>
      </c>
    </row>
    <row r="633" spans="2:65" s="1" customFormat="1" ht="24" customHeight="1">
      <c r="B633" s="139"/>
      <c r="C633" s="140" t="s">
        <v>710</v>
      </c>
      <c r="D633" s="140" t="s">
        <v>184</v>
      </c>
      <c r="E633" s="141" t="s">
        <v>711</v>
      </c>
      <c r="F633" s="142" t="s">
        <v>712</v>
      </c>
      <c r="G633" s="143" t="s">
        <v>235</v>
      </c>
      <c r="H633" s="144">
        <v>0.153</v>
      </c>
      <c r="I633" s="145"/>
      <c r="J633" s="145">
        <f>ROUND(I633*H633,2)</f>
        <v>0</v>
      </c>
      <c r="K633" s="142" t="s">
        <v>193</v>
      </c>
      <c r="L633" s="29"/>
      <c r="M633" s="146" t="s">
        <v>1</v>
      </c>
      <c r="N633" s="147" t="s">
        <v>37</v>
      </c>
      <c r="O633" s="148">
        <v>52.156999999999996</v>
      </c>
      <c r="P633" s="148">
        <f>O633*H633</f>
        <v>7.9800209999999989</v>
      </c>
      <c r="Q633" s="148">
        <v>1.04887</v>
      </c>
      <c r="R633" s="148">
        <f>Q633*H633</f>
        <v>0.16047710999999998</v>
      </c>
      <c r="S633" s="148">
        <v>0</v>
      </c>
      <c r="T633" s="149">
        <f>S633*H633</f>
        <v>0</v>
      </c>
      <c r="AR633" s="150" t="s">
        <v>188</v>
      </c>
      <c r="AT633" s="150" t="s">
        <v>184</v>
      </c>
      <c r="AU633" s="150" t="s">
        <v>82</v>
      </c>
      <c r="AY633" s="17" t="s">
        <v>182</v>
      </c>
      <c r="BE633" s="151">
        <f>IF(N633="základní",J633,0)</f>
        <v>0</v>
      </c>
      <c r="BF633" s="151">
        <f>IF(N633="snížená",J633,0)</f>
        <v>0</v>
      </c>
      <c r="BG633" s="151">
        <f>IF(N633="zákl. přenesená",J633,0)</f>
        <v>0</v>
      </c>
      <c r="BH633" s="151">
        <f>IF(N633="sníž. přenesená",J633,0)</f>
        <v>0</v>
      </c>
      <c r="BI633" s="151">
        <f>IF(N633="nulová",J633,0)</f>
        <v>0</v>
      </c>
      <c r="BJ633" s="17" t="s">
        <v>80</v>
      </c>
      <c r="BK633" s="151">
        <f>ROUND(I633*H633,2)</f>
        <v>0</v>
      </c>
      <c r="BL633" s="17" t="s">
        <v>188</v>
      </c>
      <c r="BM633" s="150" t="s">
        <v>713</v>
      </c>
    </row>
    <row r="634" spans="2:65" s="12" customFormat="1">
      <c r="B634" s="152"/>
      <c r="D634" s="153" t="s">
        <v>195</v>
      </c>
      <c r="E634" s="154" t="s">
        <v>1</v>
      </c>
      <c r="F634" s="155" t="s">
        <v>714</v>
      </c>
      <c r="H634" s="154" t="s">
        <v>1</v>
      </c>
      <c r="L634" s="152"/>
      <c r="M634" s="156"/>
      <c r="N634" s="157"/>
      <c r="O634" s="157"/>
      <c r="P634" s="157"/>
      <c r="Q634" s="157"/>
      <c r="R634" s="157"/>
      <c r="S634" s="157"/>
      <c r="T634" s="158"/>
      <c r="AT634" s="154" t="s">
        <v>195</v>
      </c>
      <c r="AU634" s="154" t="s">
        <v>82</v>
      </c>
      <c r="AV634" s="12" t="s">
        <v>80</v>
      </c>
      <c r="AW634" s="12" t="s">
        <v>28</v>
      </c>
      <c r="AX634" s="12" t="s">
        <v>72</v>
      </c>
      <c r="AY634" s="154" t="s">
        <v>182</v>
      </c>
    </row>
    <row r="635" spans="2:65" s="13" customFormat="1">
      <c r="B635" s="159"/>
      <c r="D635" s="153" t="s">
        <v>195</v>
      </c>
      <c r="E635" s="160" t="s">
        <v>1</v>
      </c>
      <c r="F635" s="161" t="s">
        <v>715</v>
      </c>
      <c r="H635" s="162">
        <v>7.0000000000000007E-2</v>
      </c>
      <c r="L635" s="159"/>
      <c r="M635" s="163"/>
      <c r="N635" s="164"/>
      <c r="O635" s="164"/>
      <c r="P635" s="164"/>
      <c r="Q635" s="164"/>
      <c r="R635" s="164"/>
      <c r="S635" s="164"/>
      <c r="T635" s="165"/>
      <c r="AT635" s="160" t="s">
        <v>195</v>
      </c>
      <c r="AU635" s="160" t="s">
        <v>82</v>
      </c>
      <c r="AV635" s="13" t="s">
        <v>82</v>
      </c>
      <c r="AW635" s="13" t="s">
        <v>28</v>
      </c>
      <c r="AX635" s="13" t="s">
        <v>72</v>
      </c>
      <c r="AY635" s="160" t="s">
        <v>182</v>
      </c>
    </row>
    <row r="636" spans="2:65" s="13" customFormat="1">
      <c r="B636" s="159"/>
      <c r="D636" s="153" t="s">
        <v>195</v>
      </c>
      <c r="E636" s="160" t="s">
        <v>1</v>
      </c>
      <c r="F636" s="161" t="s">
        <v>716</v>
      </c>
      <c r="H636" s="162">
        <v>8.3000000000000004E-2</v>
      </c>
      <c r="L636" s="159"/>
      <c r="M636" s="163"/>
      <c r="N636" s="164"/>
      <c r="O636" s="164"/>
      <c r="P636" s="164"/>
      <c r="Q636" s="164"/>
      <c r="R636" s="164"/>
      <c r="S636" s="164"/>
      <c r="T636" s="165"/>
      <c r="AT636" s="160" t="s">
        <v>195</v>
      </c>
      <c r="AU636" s="160" t="s">
        <v>82</v>
      </c>
      <c r="AV636" s="13" t="s">
        <v>82</v>
      </c>
      <c r="AW636" s="13" t="s">
        <v>28</v>
      </c>
      <c r="AX636" s="13" t="s">
        <v>72</v>
      </c>
      <c r="AY636" s="160" t="s">
        <v>182</v>
      </c>
    </row>
    <row r="637" spans="2:65" s="14" customFormat="1">
      <c r="B637" s="166"/>
      <c r="D637" s="153" t="s">
        <v>195</v>
      </c>
      <c r="E637" s="167" t="s">
        <v>1</v>
      </c>
      <c r="F637" s="168" t="s">
        <v>205</v>
      </c>
      <c r="H637" s="169">
        <v>0.153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7" t="s">
        <v>195</v>
      </c>
      <c r="AU637" s="167" t="s">
        <v>82</v>
      </c>
      <c r="AV637" s="14" t="s">
        <v>188</v>
      </c>
      <c r="AW637" s="14" t="s">
        <v>28</v>
      </c>
      <c r="AX637" s="14" t="s">
        <v>80</v>
      </c>
      <c r="AY637" s="167" t="s">
        <v>182</v>
      </c>
    </row>
    <row r="638" spans="2:65" s="1" customFormat="1" ht="24" customHeight="1">
      <c r="B638" s="139"/>
      <c r="C638" s="140" t="s">
        <v>717</v>
      </c>
      <c r="D638" s="140" t="s">
        <v>184</v>
      </c>
      <c r="E638" s="141" t="s">
        <v>718</v>
      </c>
      <c r="F638" s="142" t="s">
        <v>719</v>
      </c>
      <c r="G638" s="143" t="s">
        <v>242</v>
      </c>
      <c r="H638" s="144">
        <v>7.5650000000000004</v>
      </c>
      <c r="I638" s="145"/>
      <c r="J638" s="145">
        <f>ROUND(I638*H638,2)</f>
        <v>0</v>
      </c>
      <c r="K638" s="142" t="s">
        <v>193</v>
      </c>
      <c r="L638" s="29"/>
      <c r="M638" s="146" t="s">
        <v>1</v>
      </c>
      <c r="N638" s="147" t="s">
        <v>37</v>
      </c>
      <c r="O638" s="148">
        <v>1.3420000000000001</v>
      </c>
      <c r="P638" s="148">
        <f>O638*H638</f>
        <v>10.152230000000001</v>
      </c>
      <c r="Q638" s="148">
        <v>1.282E-2</v>
      </c>
      <c r="R638" s="148">
        <f>Q638*H638</f>
        <v>9.6983300000000008E-2</v>
      </c>
      <c r="S638" s="148">
        <v>0</v>
      </c>
      <c r="T638" s="149">
        <f>S638*H638</f>
        <v>0</v>
      </c>
      <c r="AR638" s="150" t="s">
        <v>188</v>
      </c>
      <c r="AT638" s="150" t="s">
        <v>184</v>
      </c>
      <c r="AU638" s="150" t="s">
        <v>82</v>
      </c>
      <c r="AY638" s="17" t="s">
        <v>182</v>
      </c>
      <c r="BE638" s="151">
        <f>IF(N638="základní",J638,0)</f>
        <v>0</v>
      </c>
      <c r="BF638" s="151">
        <f>IF(N638="snížená",J638,0)</f>
        <v>0</v>
      </c>
      <c r="BG638" s="151">
        <f>IF(N638="zákl. přenesená",J638,0)</f>
        <v>0</v>
      </c>
      <c r="BH638" s="151">
        <f>IF(N638="sníž. přenesená",J638,0)</f>
        <v>0</v>
      </c>
      <c r="BI638" s="151">
        <f>IF(N638="nulová",J638,0)</f>
        <v>0</v>
      </c>
      <c r="BJ638" s="17" t="s">
        <v>80</v>
      </c>
      <c r="BK638" s="151">
        <f>ROUND(I638*H638,2)</f>
        <v>0</v>
      </c>
      <c r="BL638" s="17" t="s">
        <v>188</v>
      </c>
      <c r="BM638" s="150" t="s">
        <v>720</v>
      </c>
    </row>
    <row r="639" spans="2:65" s="13" customFormat="1">
      <c r="B639" s="159"/>
      <c r="D639" s="153" t="s">
        <v>195</v>
      </c>
      <c r="E639" s="160" t="s">
        <v>1</v>
      </c>
      <c r="F639" s="161" t="s">
        <v>721</v>
      </c>
      <c r="H639" s="162">
        <v>3.645</v>
      </c>
      <c r="L639" s="159"/>
      <c r="M639" s="163"/>
      <c r="N639" s="164"/>
      <c r="O639" s="164"/>
      <c r="P639" s="164"/>
      <c r="Q639" s="164"/>
      <c r="R639" s="164"/>
      <c r="S639" s="164"/>
      <c r="T639" s="165"/>
      <c r="AT639" s="160" t="s">
        <v>195</v>
      </c>
      <c r="AU639" s="160" t="s">
        <v>82</v>
      </c>
      <c r="AV639" s="13" t="s">
        <v>82</v>
      </c>
      <c r="AW639" s="13" t="s">
        <v>28</v>
      </c>
      <c r="AX639" s="13" t="s">
        <v>72</v>
      </c>
      <c r="AY639" s="160" t="s">
        <v>182</v>
      </c>
    </row>
    <row r="640" spans="2:65" s="13" customFormat="1">
      <c r="B640" s="159"/>
      <c r="D640" s="153" t="s">
        <v>195</v>
      </c>
      <c r="E640" s="160" t="s">
        <v>1</v>
      </c>
      <c r="F640" s="161" t="s">
        <v>722</v>
      </c>
      <c r="H640" s="162">
        <v>3.92</v>
      </c>
      <c r="L640" s="159"/>
      <c r="M640" s="163"/>
      <c r="N640" s="164"/>
      <c r="O640" s="164"/>
      <c r="P640" s="164"/>
      <c r="Q640" s="164"/>
      <c r="R640" s="164"/>
      <c r="S640" s="164"/>
      <c r="T640" s="165"/>
      <c r="AT640" s="160" t="s">
        <v>195</v>
      </c>
      <c r="AU640" s="160" t="s">
        <v>82</v>
      </c>
      <c r="AV640" s="13" t="s">
        <v>82</v>
      </c>
      <c r="AW640" s="13" t="s">
        <v>28</v>
      </c>
      <c r="AX640" s="13" t="s">
        <v>72</v>
      </c>
      <c r="AY640" s="160" t="s">
        <v>182</v>
      </c>
    </row>
    <row r="641" spans="2:65" s="14" customFormat="1">
      <c r="B641" s="166"/>
      <c r="D641" s="153" t="s">
        <v>195</v>
      </c>
      <c r="E641" s="167" t="s">
        <v>1</v>
      </c>
      <c r="F641" s="168" t="s">
        <v>205</v>
      </c>
      <c r="H641" s="169">
        <v>7.5650000000000004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7" t="s">
        <v>195</v>
      </c>
      <c r="AU641" s="167" t="s">
        <v>82</v>
      </c>
      <c r="AV641" s="14" t="s">
        <v>188</v>
      </c>
      <c r="AW641" s="14" t="s">
        <v>28</v>
      </c>
      <c r="AX641" s="14" t="s">
        <v>80</v>
      </c>
      <c r="AY641" s="167" t="s">
        <v>182</v>
      </c>
    </row>
    <row r="642" spans="2:65" s="1" customFormat="1" ht="24" customHeight="1">
      <c r="B642" s="139"/>
      <c r="C642" s="140" t="s">
        <v>723</v>
      </c>
      <c r="D642" s="140" t="s">
        <v>184</v>
      </c>
      <c r="E642" s="141" t="s">
        <v>724</v>
      </c>
      <c r="F642" s="142" t="s">
        <v>725</v>
      </c>
      <c r="G642" s="143" t="s">
        <v>242</v>
      </c>
      <c r="H642" s="144">
        <v>7.5650000000000004</v>
      </c>
      <c r="I642" s="145"/>
      <c r="J642" s="145">
        <f>ROUND(I642*H642,2)</f>
        <v>0</v>
      </c>
      <c r="K642" s="142" t="s">
        <v>193</v>
      </c>
      <c r="L642" s="29"/>
      <c r="M642" s="146" t="s">
        <v>1</v>
      </c>
      <c r="N642" s="147" t="s">
        <v>37</v>
      </c>
      <c r="O642" s="148">
        <v>0.33800000000000002</v>
      </c>
      <c r="P642" s="148">
        <f>O642*H642</f>
        <v>2.5569700000000002</v>
      </c>
      <c r="Q642" s="148">
        <v>0</v>
      </c>
      <c r="R642" s="148">
        <f>Q642*H642</f>
        <v>0</v>
      </c>
      <c r="S642" s="148">
        <v>0</v>
      </c>
      <c r="T642" s="149">
        <f>S642*H642</f>
        <v>0</v>
      </c>
      <c r="AR642" s="150" t="s">
        <v>188</v>
      </c>
      <c r="AT642" s="150" t="s">
        <v>184</v>
      </c>
      <c r="AU642" s="150" t="s">
        <v>82</v>
      </c>
      <c r="AY642" s="17" t="s">
        <v>182</v>
      </c>
      <c r="BE642" s="151">
        <f>IF(N642="základní",J642,0)</f>
        <v>0</v>
      </c>
      <c r="BF642" s="151">
        <f>IF(N642="snížená",J642,0)</f>
        <v>0</v>
      </c>
      <c r="BG642" s="151">
        <f>IF(N642="zákl. přenesená",J642,0)</f>
        <v>0</v>
      </c>
      <c r="BH642" s="151">
        <f>IF(N642="sníž. přenesená",J642,0)</f>
        <v>0</v>
      </c>
      <c r="BI642" s="151">
        <f>IF(N642="nulová",J642,0)</f>
        <v>0</v>
      </c>
      <c r="BJ642" s="17" t="s">
        <v>80</v>
      </c>
      <c r="BK642" s="151">
        <f>ROUND(I642*H642,2)</f>
        <v>0</v>
      </c>
      <c r="BL642" s="17" t="s">
        <v>188</v>
      </c>
      <c r="BM642" s="150" t="s">
        <v>726</v>
      </c>
    </row>
    <row r="643" spans="2:65" s="1" customFormat="1" ht="24" customHeight="1">
      <c r="B643" s="139"/>
      <c r="C643" s="140" t="s">
        <v>727</v>
      </c>
      <c r="D643" s="140" t="s">
        <v>184</v>
      </c>
      <c r="E643" s="141" t="s">
        <v>728</v>
      </c>
      <c r="F643" s="142" t="s">
        <v>729</v>
      </c>
      <c r="G643" s="143" t="s">
        <v>461</v>
      </c>
      <c r="H643" s="144">
        <v>3</v>
      </c>
      <c r="I643" s="145"/>
      <c r="J643" s="145">
        <f>ROUND(I643*H643,2)</f>
        <v>0</v>
      </c>
      <c r="K643" s="142" t="s">
        <v>193</v>
      </c>
      <c r="L643" s="29"/>
      <c r="M643" s="146" t="s">
        <v>1</v>
      </c>
      <c r="N643" s="147" t="s">
        <v>37</v>
      </c>
      <c r="O643" s="148">
        <v>2.9750000000000001</v>
      </c>
      <c r="P643" s="148">
        <f>O643*H643</f>
        <v>8.9250000000000007</v>
      </c>
      <c r="Q643" s="148">
        <v>3.5220000000000001E-2</v>
      </c>
      <c r="R643" s="148">
        <f>Q643*H643</f>
        <v>0.10566</v>
      </c>
      <c r="S643" s="148">
        <v>0</v>
      </c>
      <c r="T643" s="149">
        <f>S643*H643</f>
        <v>0</v>
      </c>
      <c r="AR643" s="150" t="s">
        <v>188</v>
      </c>
      <c r="AT643" s="150" t="s">
        <v>184</v>
      </c>
      <c r="AU643" s="150" t="s">
        <v>82</v>
      </c>
      <c r="AY643" s="17" t="s">
        <v>182</v>
      </c>
      <c r="BE643" s="151">
        <f>IF(N643="základní",J643,0)</f>
        <v>0</v>
      </c>
      <c r="BF643" s="151">
        <f>IF(N643="snížená",J643,0)</f>
        <v>0</v>
      </c>
      <c r="BG643" s="151">
        <f>IF(N643="zákl. přenesená",J643,0)</f>
        <v>0</v>
      </c>
      <c r="BH643" s="151">
        <f>IF(N643="sníž. přenesená",J643,0)</f>
        <v>0</v>
      </c>
      <c r="BI643" s="151">
        <f>IF(N643="nulová",J643,0)</f>
        <v>0</v>
      </c>
      <c r="BJ643" s="17" t="s">
        <v>80</v>
      </c>
      <c r="BK643" s="151">
        <f>ROUND(I643*H643,2)</f>
        <v>0</v>
      </c>
      <c r="BL643" s="17" t="s">
        <v>188</v>
      </c>
      <c r="BM643" s="150" t="s">
        <v>730</v>
      </c>
    </row>
    <row r="644" spans="2:65" s="12" customFormat="1">
      <c r="B644" s="152"/>
      <c r="D644" s="153" t="s">
        <v>195</v>
      </c>
      <c r="E644" s="154" t="s">
        <v>1</v>
      </c>
      <c r="F644" s="155" t="s">
        <v>731</v>
      </c>
      <c r="H644" s="154" t="s">
        <v>1</v>
      </c>
      <c r="L644" s="152"/>
      <c r="M644" s="156"/>
      <c r="N644" s="157"/>
      <c r="O644" s="157"/>
      <c r="P644" s="157"/>
      <c r="Q644" s="157"/>
      <c r="R644" s="157"/>
      <c r="S644" s="157"/>
      <c r="T644" s="158"/>
      <c r="AT644" s="154" t="s">
        <v>195</v>
      </c>
      <c r="AU644" s="154" t="s">
        <v>82</v>
      </c>
      <c r="AV644" s="12" t="s">
        <v>80</v>
      </c>
      <c r="AW644" s="12" t="s">
        <v>28</v>
      </c>
      <c r="AX644" s="12" t="s">
        <v>72</v>
      </c>
      <c r="AY644" s="154" t="s">
        <v>182</v>
      </c>
    </row>
    <row r="645" spans="2:65" s="13" customFormat="1">
      <c r="B645" s="159"/>
      <c r="D645" s="153" t="s">
        <v>195</v>
      </c>
      <c r="E645" s="160" t="s">
        <v>1</v>
      </c>
      <c r="F645" s="161" t="s">
        <v>82</v>
      </c>
      <c r="H645" s="162">
        <v>2</v>
      </c>
      <c r="L645" s="159"/>
      <c r="M645" s="163"/>
      <c r="N645" s="164"/>
      <c r="O645" s="164"/>
      <c r="P645" s="164"/>
      <c r="Q645" s="164"/>
      <c r="R645" s="164"/>
      <c r="S645" s="164"/>
      <c r="T645" s="165"/>
      <c r="AT645" s="160" t="s">
        <v>195</v>
      </c>
      <c r="AU645" s="160" t="s">
        <v>82</v>
      </c>
      <c r="AV645" s="13" t="s">
        <v>82</v>
      </c>
      <c r="AW645" s="13" t="s">
        <v>28</v>
      </c>
      <c r="AX645" s="13" t="s">
        <v>72</v>
      </c>
      <c r="AY645" s="160" t="s">
        <v>182</v>
      </c>
    </row>
    <row r="646" spans="2:65" s="12" customFormat="1">
      <c r="B646" s="152"/>
      <c r="D646" s="153" t="s">
        <v>195</v>
      </c>
      <c r="E646" s="154" t="s">
        <v>1</v>
      </c>
      <c r="F646" s="155" t="s">
        <v>732</v>
      </c>
      <c r="H646" s="154" t="s">
        <v>1</v>
      </c>
      <c r="L646" s="152"/>
      <c r="M646" s="156"/>
      <c r="N646" s="157"/>
      <c r="O646" s="157"/>
      <c r="P646" s="157"/>
      <c r="Q646" s="157"/>
      <c r="R646" s="157"/>
      <c r="S646" s="157"/>
      <c r="T646" s="158"/>
      <c r="AT646" s="154" t="s">
        <v>195</v>
      </c>
      <c r="AU646" s="154" t="s">
        <v>82</v>
      </c>
      <c r="AV646" s="12" t="s">
        <v>80</v>
      </c>
      <c r="AW646" s="12" t="s">
        <v>28</v>
      </c>
      <c r="AX646" s="12" t="s">
        <v>72</v>
      </c>
      <c r="AY646" s="154" t="s">
        <v>182</v>
      </c>
    </row>
    <row r="647" spans="2:65" s="13" customFormat="1">
      <c r="B647" s="159"/>
      <c r="D647" s="153" t="s">
        <v>195</v>
      </c>
      <c r="E647" s="160" t="s">
        <v>1</v>
      </c>
      <c r="F647" s="161" t="s">
        <v>80</v>
      </c>
      <c r="H647" s="162">
        <v>1</v>
      </c>
      <c r="L647" s="159"/>
      <c r="M647" s="163"/>
      <c r="N647" s="164"/>
      <c r="O647" s="164"/>
      <c r="P647" s="164"/>
      <c r="Q647" s="164"/>
      <c r="R647" s="164"/>
      <c r="S647" s="164"/>
      <c r="T647" s="165"/>
      <c r="AT647" s="160" t="s">
        <v>195</v>
      </c>
      <c r="AU647" s="160" t="s">
        <v>82</v>
      </c>
      <c r="AV647" s="13" t="s">
        <v>82</v>
      </c>
      <c r="AW647" s="13" t="s">
        <v>28</v>
      </c>
      <c r="AX647" s="13" t="s">
        <v>72</v>
      </c>
      <c r="AY647" s="160" t="s">
        <v>182</v>
      </c>
    </row>
    <row r="648" spans="2:65" s="14" customFormat="1">
      <c r="B648" s="166"/>
      <c r="D648" s="153" t="s">
        <v>195</v>
      </c>
      <c r="E648" s="167" t="s">
        <v>1</v>
      </c>
      <c r="F648" s="168" t="s">
        <v>205</v>
      </c>
      <c r="H648" s="169">
        <v>3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7" t="s">
        <v>195</v>
      </c>
      <c r="AU648" s="167" t="s">
        <v>82</v>
      </c>
      <c r="AV648" s="14" t="s">
        <v>188</v>
      </c>
      <c r="AW648" s="14" t="s">
        <v>28</v>
      </c>
      <c r="AX648" s="14" t="s">
        <v>80</v>
      </c>
      <c r="AY648" s="167" t="s">
        <v>182</v>
      </c>
    </row>
    <row r="649" spans="2:65" s="1" customFormat="1" ht="24" customHeight="1">
      <c r="B649" s="139"/>
      <c r="C649" s="140" t="s">
        <v>733</v>
      </c>
      <c r="D649" s="140" t="s">
        <v>184</v>
      </c>
      <c r="E649" s="141" t="s">
        <v>734</v>
      </c>
      <c r="F649" s="142" t="s">
        <v>735</v>
      </c>
      <c r="G649" s="143" t="s">
        <v>461</v>
      </c>
      <c r="H649" s="144">
        <v>3</v>
      </c>
      <c r="I649" s="145"/>
      <c r="J649" s="145">
        <f>ROUND(I649*H649,2)</f>
        <v>0</v>
      </c>
      <c r="K649" s="142" t="s">
        <v>193</v>
      </c>
      <c r="L649" s="29"/>
      <c r="M649" s="146" t="s">
        <v>1</v>
      </c>
      <c r="N649" s="147" t="s">
        <v>37</v>
      </c>
      <c r="O649" s="148">
        <v>4.1719999999999997</v>
      </c>
      <c r="P649" s="148">
        <f>O649*H649</f>
        <v>12.515999999999998</v>
      </c>
      <c r="Q649" s="148">
        <v>8.516E-2</v>
      </c>
      <c r="R649" s="148">
        <f>Q649*H649</f>
        <v>0.25547999999999998</v>
      </c>
      <c r="S649" s="148">
        <v>0</v>
      </c>
      <c r="T649" s="149">
        <f>S649*H649</f>
        <v>0</v>
      </c>
      <c r="AR649" s="150" t="s">
        <v>188</v>
      </c>
      <c r="AT649" s="150" t="s">
        <v>184</v>
      </c>
      <c r="AU649" s="150" t="s">
        <v>82</v>
      </c>
      <c r="AY649" s="17" t="s">
        <v>182</v>
      </c>
      <c r="BE649" s="151">
        <f>IF(N649="základní",J649,0)</f>
        <v>0</v>
      </c>
      <c r="BF649" s="151">
        <f>IF(N649="snížená",J649,0)</f>
        <v>0</v>
      </c>
      <c r="BG649" s="151">
        <f>IF(N649="zákl. přenesená",J649,0)</f>
        <v>0</v>
      </c>
      <c r="BH649" s="151">
        <f>IF(N649="sníž. přenesená",J649,0)</f>
        <v>0</v>
      </c>
      <c r="BI649" s="151">
        <f>IF(N649="nulová",J649,0)</f>
        <v>0</v>
      </c>
      <c r="BJ649" s="17" t="s">
        <v>80</v>
      </c>
      <c r="BK649" s="151">
        <f>ROUND(I649*H649,2)</f>
        <v>0</v>
      </c>
      <c r="BL649" s="17" t="s">
        <v>188</v>
      </c>
      <c r="BM649" s="150" t="s">
        <v>736</v>
      </c>
    </row>
    <row r="650" spans="2:65" s="12" customFormat="1">
      <c r="B650" s="152"/>
      <c r="D650" s="153" t="s">
        <v>195</v>
      </c>
      <c r="E650" s="154" t="s">
        <v>1</v>
      </c>
      <c r="F650" s="155" t="s">
        <v>731</v>
      </c>
      <c r="H650" s="154" t="s">
        <v>1</v>
      </c>
      <c r="L650" s="152"/>
      <c r="M650" s="156"/>
      <c r="N650" s="157"/>
      <c r="O650" s="157"/>
      <c r="P650" s="157"/>
      <c r="Q650" s="157"/>
      <c r="R650" s="157"/>
      <c r="S650" s="157"/>
      <c r="T650" s="158"/>
      <c r="AT650" s="154" t="s">
        <v>195</v>
      </c>
      <c r="AU650" s="154" t="s">
        <v>82</v>
      </c>
      <c r="AV650" s="12" t="s">
        <v>80</v>
      </c>
      <c r="AW650" s="12" t="s">
        <v>28</v>
      </c>
      <c r="AX650" s="12" t="s">
        <v>72</v>
      </c>
      <c r="AY650" s="154" t="s">
        <v>182</v>
      </c>
    </row>
    <row r="651" spans="2:65" s="13" customFormat="1">
      <c r="B651" s="159"/>
      <c r="D651" s="153" t="s">
        <v>195</v>
      </c>
      <c r="E651" s="160" t="s">
        <v>1</v>
      </c>
      <c r="F651" s="161" t="s">
        <v>80</v>
      </c>
      <c r="H651" s="162">
        <v>1</v>
      </c>
      <c r="L651" s="159"/>
      <c r="M651" s="163"/>
      <c r="N651" s="164"/>
      <c r="O651" s="164"/>
      <c r="P651" s="164"/>
      <c r="Q651" s="164"/>
      <c r="R651" s="164"/>
      <c r="S651" s="164"/>
      <c r="T651" s="165"/>
      <c r="AT651" s="160" t="s">
        <v>195</v>
      </c>
      <c r="AU651" s="160" t="s">
        <v>82</v>
      </c>
      <c r="AV651" s="13" t="s">
        <v>82</v>
      </c>
      <c r="AW651" s="13" t="s">
        <v>28</v>
      </c>
      <c r="AX651" s="13" t="s">
        <v>72</v>
      </c>
      <c r="AY651" s="160" t="s">
        <v>182</v>
      </c>
    </row>
    <row r="652" spans="2:65" s="12" customFormat="1">
      <c r="B652" s="152"/>
      <c r="D652" s="153" t="s">
        <v>195</v>
      </c>
      <c r="E652" s="154" t="s">
        <v>1</v>
      </c>
      <c r="F652" s="155" t="s">
        <v>732</v>
      </c>
      <c r="H652" s="154" t="s">
        <v>1</v>
      </c>
      <c r="L652" s="152"/>
      <c r="M652" s="156"/>
      <c r="N652" s="157"/>
      <c r="O652" s="157"/>
      <c r="P652" s="157"/>
      <c r="Q652" s="157"/>
      <c r="R652" s="157"/>
      <c r="S652" s="157"/>
      <c r="T652" s="158"/>
      <c r="AT652" s="154" t="s">
        <v>195</v>
      </c>
      <c r="AU652" s="154" t="s">
        <v>82</v>
      </c>
      <c r="AV652" s="12" t="s">
        <v>80</v>
      </c>
      <c r="AW652" s="12" t="s">
        <v>28</v>
      </c>
      <c r="AX652" s="12" t="s">
        <v>72</v>
      </c>
      <c r="AY652" s="154" t="s">
        <v>182</v>
      </c>
    </row>
    <row r="653" spans="2:65" s="13" customFormat="1">
      <c r="B653" s="159"/>
      <c r="D653" s="153" t="s">
        <v>195</v>
      </c>
      <c r="E653" s="160" t="s">
        <v>1</v>
      </c>
      <c r="F653" s="161" t="s">
        <v>82</v>
      </c>
      <c r="H653" s="162">
        <v>2</v>
      </c>
      <c r="L653" s="159"/>
      <c r="M653" s="163"/>
      <c r="N653" s="164"/>
      <c r="O653" s="164"/>
      <c r="P653" s="164"/>
      <c r="Q653" s="164"/>
      <c r="R653" s="164"/>
      <c r="S653" s="164"/>
      <c r="T653" s="165"/>
      <c r="AT653" s="160" t="s">
        <v>195</v>
      </c>
      <c r="AU653" s="160" t="s">
        <v>82</v>
      </c>
      <c r="AV653" s="13" t="s">
        <v>82</v>
      </c>
      <c r="AW653" s="13" t="s">
        <v>28</v>
      </c>
      <c r="AX653" s="13" t="s">
        <v>72</v>
      </c>
      <c r="AY653" s="160" t="s">
        <v>182</v>
      </c>
    </row>
    <row r="654" spans="2:65" s="14" customFormat="1">
      <c r="B654" s="166"/>
      <c r="D654" s="153" t="s">
        <v>195</v>
      </c>
      <c r="E654" s="167" t="s">
        <v>1</v>
      </c>
      <c r="F654" s="168" t="s">
        <v>205</v>
      </c>
      <c r="H654" s="169">
        <v>3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7" t="s">
        <v>195</v>
      </c>
      <c r="AU654" s="167" t="s">
        <v>82</v>
      </c>
      <c r="AV654" s="14" t="s">
        <v>188</v>
      </c>
      <c r="AW654" s="14" t="s">
        <v>28</v>
      </c>
      <c r="AX654" s="14" t="s">
        <v>80</v>
      </c>
      <c r="AY654" s="167" t="s">
        <v>182</v>
      </c>
    </row>
    <row r="655" spans="2:65" s="1" customFormat="1" ht="16.5" customHeight="1">
      <c r="B655" s="139"/>
      <c r="C655" s="173" t="s">
        <v>737</v>
      </c>
      <c r="D655" s="173" t="s">
        <v>266</v>
      </c>
      <c r="E655" s="174" t="s">
        <v>738</v>
      </c>
      <c r="F655" s="175" t="s">
        <v>739</v>
      </c>
      <c r="G655" s="176" t="s">
        <v>461</v>
      </c>
      <c r="H655" s="177">
        <v>1</v>
      </c>
      <c r="I655" s="178"/>
      <c r="J655" s="178">
        <f t="shared" ref="J655:J661" si="0">ROUND(I655*H655,2)</f>
        <v>0</v>
      </c>
      <c r="K655" s="175" t="s">
        <v>1</v>
      </c>
      <c r="L655" s="179"/>
      <c r="M655" s="180" t="s">
        <v>1</v>
      </c>
      <c r="N655" s="181" t="s">
        <v>37</v>
      </c>
      <c r="O655" s="148">
        <v>0</v>
      </c>
      <c r="P655" s="148">
        <f t="shared" ref="P655:P661" si="1">O655*H655</f>
        <v>0</v>
      </c>
      <c r="Q655" s="148">
        <v>1.083</v>
      </c>
      <c r="R655" s="148">
        <f t="shared" ref="R655:R661" si="2">Q655*H655</f>
        <v>1.083</v>
      </c>
      <c r="S655" s="148">
        <v>0</v>
      </c>
      <c r="T655" s="149">
        <f t="shared" ref="T655:T661" si="3">S655*H655</f>
        <v>0</v>
      </c>
      <c r="AR655" s="150" t="s">
        <v>239</v>
      </c>
      <c r="AT655" s="150" t="s">
        <v>266</v>
      </c>
      <c r="AU655" s="150" t="s">
        <v>82</v>
      </c>
      <c r="AY655" s="17" t="s">
        <v>182</v>
      </c>
      <c r="BE655" s="151">
        <f t="shared" ref="BE655:BE661" si="4">IF(N655="základní",J655,0)</f>
        <v>0</v>
      </c>
      <c r="BF655" s="151">
        <f t="shared" ref="BF655:BF661" si="5">IF(N655="snížená",J655,0)</f>
        <v>0</v>
      </c>
      <c r="BG655" s="151">
        <f t="shared" ref="BG655:BG661" si="6">IF(N655="zákl. přenesená",J655,0)</f>
        <v>0</v>
      </c>
      <c r="BH655" s="151">
        <f t="shared" ref="BH655:BH661" si="7">IF(N655="sníž. přenesená",J655,0)</f>
        <v>0</v>
      </c>
      <c r="BI655" s="151">
        <f t="shared" ref="BI655:BI661" si="8">IF(N655="nulová",J655,0)</f>
        <v>0</v>
      </c>
      <c r="BJ655" s="17" t="s">
        <v>80</v>
      </c>
      <c r="BK655" s="151">
        <f t="shared" ref="BK655:BK661" si="9">ROUND(I655*H655,2)</f>
        <v>0</v>
      </c>
      <c r="BL655" s="17" t="s">
        <v>188</v>
      </c>
      <c r="BM655" s="150" t="s">
        <v>740</v>
      </c>
    </row>
    <row r="656" spans="2:65" s="1" customFormat="1" ht="16.5" customHeight="1">
      <c r="B656" s="139"/>
      <c r="C656" s="173" t="s">
        <v>741</v>
      </c>
      <c r="D656" s="173" t="s">
        <v>266</v>
      </c>
      <c r="E656" s="174" t="s">
        <v>742</v>
      </c>
      <c r="F656" s="175" t="s">
        <v>743</v>
      </c>
      <c r="G656" s="176" t="s">
        <v>461</v>
      </c>
      <c r="H656" s="177">
        <v>1</v>
      </c>
      <c r="I656" s="178"/>
      <c r="J656" s="178">
        <f t="shared" si="0"/>
        <v>0</v>
      </c>
      <c r="K656" s="175" t="s">
        <v>1</v>
      </c>
      <c r="L656" s="179"/>
      <c r="M656" s="180" t="s">
        <v>1</v>
      </c>
      <c r="N656" s="181" t="s">
        <v>37</v>
      </c>
      <c r="O656" s="148">
        <v>0</v>
      </c>
      <c r="P656" s="148">
        <f t="shared" si="1"/>
        <v>0</v>
      </c>
      <c r="Q656" s="148">
        <v>1.083</v>
      </c>
      <c r="R656" s="148">
        <f t="shared" si="2"/>
        <v>1.083</v>
      </c>
      <c r="S656" s="148">
        <v>0</v>
      </c>
      <c r="T656" s="149">
        <f t="shared" si="3"/>
        <v>0</v>
      </c>
      <c r="AR656" s="150" t="s">
        <v>239</v>
      </c>
      <c r="AT656" s="150" t="s">
        <v>266</v>
      </c>
      <c r="AU656" s="150" t="s">
        <v>82</v>
      </c>
      <c r="AY656" s="17" t="s">
        <v>182</v>
      </c>
      <c r="BE656" s="151">
        <f t="shared" si="4"/>
        <v>0</v>
      </c>
      <c r="BF656" s="151">
        <f t="shared" si="5"/>
        <v>0</v>
      </c>
      <c r="BG656" s="151">
        <f t="shared" si="6"/>
        <v>0</v>
      </c>
      <c r="BH656" s="151">
        <f t="shared" si="7"/>
        <v>0</v>
      </c>
      <c r="BI656" s="151">
        <f t="shared" si="8"/>
        <v>0</v>
      </c>
      <c r="BJ656" s="17" t="s">
        <v>80</v>
      </c>
      <c r="BK656" s="151">
        <f t="shared" si="9"/>
        <v>0</v>
      </c>
      <c r="BL656" s="17" t="s">
        <v>188</v>
      </c>
      <c r="BM656" s="150" t="s">
        <v>744</v>
      </c>
    </row>
    <row r="657" spans="2:65" s="1" customFormat="1" ht="16.5" customHeight="1">
      <c r="B657" s="139"/>
      <c r="C657" s="173" t="s">
        <v>745</v>
      </c>
      <c r="D657" s="173" t="s">
        <v>266</v>
      </c>
      <c r="E657" s="174" t="s">
        <v>746</v>
      </c>
      <c r="F657" s="175" t="s">
        <v>747</v>
      </c>
      <c r="G657" s="176" t="s">
        <v>461</v>
      </c>
      <c r="H657" s="177">
        <v>1</v>
      </c>
      <c r="I657" s="178"/>
      <c r="J657" s="178">
        <f t="shared" si="0"/>
        <v>0</v>
      </c>
      <c r="K657" s="175" t="s">
        <v>1</v>
      </c>
      <c r="L657" s="179"/>
      <c r="M657" s="180" t="s">
        <v>1</v>
      </c>
      <c r="N657" s="181" t="s">
        <v>37</v>
      </c>
      <c r="O657" s="148">
        <v>0</v>
      </c>
      <c r="P657" s="148">
        <f t="shared" si="1"/>
        <v>0</v>
      </c>
      <c r="Q657" s="148">
        <v>1.083</v>
      </c>
      <c r="R657" s="148">
        <f t="shared" si="2"/>
        <v>1.083</v>
      </c>
      <c r="S657" s="148">
        <v>0</v>
      </c>
      <c r="T657" s="149">
        <f t="shared" si="3"/>
        <v>0</v>
      </c>
      <c r="AR657" s="150" t="s">
        <v>239</v>
      </c>
      <c r="AT657" s="150" t="s">
        <v>266</v>
      </c>
      <c r="AU657" s="150" t="s">
        <v>82</v>
      </c>
      <c r="AY657" s="17" t="s">
        <v>182</v>
      </c>
      <c r="BE657" s="151">
        <f t="shared" si="4"/>
        <v>0</v>
      </c>
      <c r="BF657" s="151">
        <f t="shared" si="5"/>
        <v>0</v>
      </c>
      <c r="BG657" s="151">
        <f t="shared" si="6"/>
        <v>0</v>
      </c>
      <c r="BH657" s="151">
        <f t="shared" si="7"/>
        <v>0</v>
      </c>
      <c r="BI657" s="151">
        <f t="shared" si="8"/>
        <v>0</v>
      </c>
      <c r="BJ657" s="17" t="s">
        <v>80</v>
      </c>
      <c r="BK657" s="151">
        <f t="shared" si="9"/>
        <v>0</v>
      </c>
      <c r="BL657" s="17" t="s">
        <v>188</v>
      </c>
      <c r="BM657" s="150" t="s">
        <v>748</v>
      </c>
    </row>
    <row r="658" spans="2:65" s="1" customFormat="1" ht="16.5" customHeight="1">
      <c r="B658" s="139"/>
      <c r="C658" s="173" t="s">
        <v>749</v>
      </c>
      <c r="D658" s="173" t="s">
        <v>266</v>
      </c>
      <c r="E658" s="174" t="s">
        <v>750</v>
      </c>
      <c r="F658" s="175" t="s">
        <v>751</v>
      </c>
      <c r="G658" s="176" t="s">
        <v>461</v>
      </c>
      <c r="H658" s="177">
        <v>1</v>
      </c>
      <c r="I658" s="178"/>
      <c r="J658" s="178">
        <f t="shared" si="0"/>
        <v>0</v>
      </c>
      <c r="K658" s="175" t="s">
        <v>1</v>
      </c>
      <c r="L658" s="179"/>
      <c r="M658" s="180" t="s">
        <v>1</v>
      </c>
      <c r="N658" s="181" t="s">
        <v>37</v>
      </c>
      <c r="O658" s="148">
        <v>0</v>
      </c>
      <c r="P658" s="148">
        <f t="shared" si="1"/>
        <v>0</v>
      </c>
      <c r="Q658" s="148">
        <v>1.083</v>
      </c>
      <c r="R658" s="148">
        <f t="shared" si="2"/>
        <v>1.083</v>
      </c>
      <c r="S658" s="148">
        <v>0</v>
      </c>
      <c r="T658" s="149">
        <f t="shared" si="3"/>
        <v>0</v>
      </c>
      <c r="AR658" s="150" t="s">
        <v>239</v>
      </c>
      <c r="AT658" s="150" t="s">
        <v>266</v>
      </c>
      <c r="AU658" s="150" t="s">
        <v>82</v>
      </c>
      <c r="AY658" s="17" t="s">
        <v>182</v>
      </c>
      <c r="BE658" s="151">
        <f t="shared" si="4"/>
        <v>0</v>
      </c>
      <c r="BF658" s="151">
        <f t="shared" si="5"/>
        <v>0</v>
      </c>
      <c r="BG658" s="151">
        <f t="shared" si="6"/>
        <v>0</v>
      </c>
      <c r="BH658" s="151">
        <f t="shared" si="7"/>
        <v>0</v>
      </c>
      <c r="BI658" s="151">
        <f t="shared" si="8"/>
        <v>0</v>
      </c>
      <c r="BJ658" s="17" t="s">
        <v>80</v>
      </c>
      <c r="BK658" s="151">
        <f t="shared" si="9"/>
        <v>0</v>
      </c>
      <c r="BL658" s="17" t="s">
        <v>188</v>
      </c>
      <c r="BM658" s="150" t="s">
        <v>752</v>
      </c>
    </row>
    <row r="659" spans="2:65" s="1" customFormat="1" ht="16.5" customHeight="1">
      <c r="B659" s="139"/>
      <c r="C659" s="173" t="s">
        <v>753</v>
      </c>
      <c r="D659" s="173" t="s">
        <v>266</v>
      </c>
      <c r="E659" s="174" t="s">
        <v>754</v>
      </c>
      <c r="F659" s="175" t="s">
        <v>755</v>
      </c>
      <c r="G659" s="176" t="s">
        <v>461</v>
      </c>
      <c r="H659" s="177">
        <v>1</v>
      </c>
      <c r="I659" s="178"/>
      <c r="J659" s="178">
        <f t="shared" si="0"/>
        <v>0</v>
      </c>
      <c r="K659" s="175" t="s">
        <v>1</v>
      </c>
      <c r="L659" s="179"/>
      <c r="M659" s="180" t="s">
        <v>1</v>
      </c>
      <c r="N659" s="181" t="s">
        <v>37</v>
      </c>
      <c r="O659" s="148">
        <v>0</v>
      </c>
      <c r="P659" s="148">
        <f t="shared" si="1"/>
        <v>0</v>
      </c>
      <c r="Q659" s="148">
        <v>2.5950000000000002</v>
      </c>
      <c r="R659" s="148">
        <f t="shared" si="2"/>
        <v>2.5950000000000002</v>
      </c>
      <c r="S659" s="148">
        <v>0</v>
      </c>
      <c r="T659" s="149">
        <f t="shared" si="3"/>
        <v>0</v>
      </c>
      <c r="AR659" s="150" t="s">
        <v>239</v>
      </c>
      <c r="AT659" s="150" t="s">
        <v>266</v>
      </c>
      <c r="AU659" s="150" t="s">
        <v>82</v>
      </c>
      <c r="AY659" s="17" t="s">
        <v>182</v>
      </c>
      <c r="BE659" s="151">
        <f t="shared" si="4"/>
        <v>0</v>
      </c>
      <c r="BF659" s="151">
        <f t="shared" si="5"/>
        <v>0</v>
      </c>
      <c r="BG659" s="151">
        <f t="shared" si="6"/>
        <v>0</v>
      </c>
      <c r="BH659" s="151">
        <f t="shared" si="7"/>
        <v>0</v>
      </c>
      <c r="BI659" s="151">
        <f t="shared" si="8"/>
        <v>0</v>
      </c>
      <c r="BJ659" s="17" t="s">
        <v>80</v>
      </c>
      <c r="BK659" s="151">
        <f t="shared" si="9"/>
        <v>0</v>
      </c>
      <c r="BL659" s="17" t="s">
        <v>188</v>
      </c>
      <c r="BM659" s="150" t="s">
        <v>756</v>
      </c>
    </row>
    <row r="660" spans="2:65" s="1" customFormat="1" ht="16.5" customHeight="1">
      <c r="B660" s="139"/>
      <c r="C660" s="173" t="s">
        <v>757</v>
      </c>
      <c r="D660" s="173" t="s">
        <v>266</v>
      </c>
      <c r="E660" s="174" t="s">
        <v>758</v>
      </c>
      <c r="F660" s="175" t="s">
        <v>759</v>
      </c>
      <c r="G660" s="176" t="s">
        <v>461</v>
      </c>
      <c r="H660" s="177">
        <v>1</v>
      </c>
      <c r="I660" s="178"/>
      <c r="J660" s="178">
        <f t="shared" si="0"/>
        <v>0</v>
      </c>
      <c r="K660" s="175" t="s">
        <v>1</v>
      </c>
      <c r="L660" s="179"/>
      <c r="M660" s="180" t="s">
        <v>1</v>
      </c>
      <c r="N660" s="181" t="s">
        <v>37</v>
      </c>
      <c r="O660" s="148">
        <v>0</v>
      </c>
      <c r="P660" s="148">
        <f t="shared" si="1"/>
        <v>0</v>
      </c>
      <c r="Q660" s="148">
        <v>1.3979999999999999</v>
      </c>
      <c r="R660" s="148">
        <f t="shared" si="2"/>
        <v>1.3979999999999999</v>
      </c>
      <c r="S660" s="148">
        <v>0</v>
      </c>
      <c r="T660" s="149">
        <f t="shared" si="3"/>
        <v>0</v>
      </c>
      <c r="AR660" s="150" t="s">
        <v>239</v>
      </c>
      <c r="AT660" s="150" t="s">
        <v>266</v>
      </c>
      <c r="AU660" s="150" t="s">
        <v>82</v>
      </c>
      <c r="AY660" s="17" t="s">
        <v>182</v>
      </c>
      <c r="BE660" s="151">
        <f t="shared" si="4"/>
        <v>0</v>
      </c>
      <c r="BF660" s="151">
        <f t="shared" si="5"/>
        <v>0</v>
      </c>
      <c r="BG660" s="151">
        <f t="shared" si="6"/>
        <v>0</v>
      </c>
      <c r="BH660" s="151">
        <f t="shared" si="7"/>
        <v>0</v>
      </c>
      <c r="BI660" s="151">
        <f t="shared" si="8"/>
        <v>0</v>
      </c>
      <c r="BJ660" s="17" t="s">
        <v>80</v>
      </c>
      <c r="BK660" s="151">
        <f t="shared" si="9"/>
        <v>0</v>
      </c>
      <c r="BL660" s="17" t="s">
        <v>188</v>
      </c>
      <c r="BM660" s="150" t="s">
        <v>760</v>
      </c>
    </row>
    <row r="661" spans="2:65" s="1" customFormat="1" ht="16.5" customHeight="1">
      <c r="B661" s="139"/>
      <c r="C661" s="140" t="s">
        <v>761</v>
      </c>
      <c r="D661" s="140" t="s">
        <v>184</v>
      </c>
      <c r="E661" s="141" t="s">
        <v>762</v>
      </c>
      <c r="F661" s="142" t="s">
        <v>763</v>
      </c>
      <c r="G661" s="143" t="s">
        <v>192</v>
      </c>
      <c r="H661" s="144">
        <v>8.8800000000000008</v>
      </c>
      <c r="I661" s="145"/>
      <c r="J661" s="145">
        <f t="shared" si="0"/>
        <v>0</v>
      </c>
      <c r="K661" s="142" t="s">
        <v>193</v>
      </c>
      <c r="L661" s="29"/>
      <c r="M661" s="146" t="s">
        <v>1</v>
      </c>
      <c r="N661" s="147" t="s">
        <v>37</v>
      </c>
      <c r="O661" s="148">
        <v>5.6230000000000002</v>
      </c>
      <c r="P661" s="148">
        <f t="shared" si="1"/>
        <v>49.932240000000007</v>
      </c>
      <c r="Q661" s="148">
        <v>2.5960999999999999</v>
      </c>
      <c r="R661" s="148">
        <f t="shared" si="2"/>
        <v>23.053367999999999</v>
      </c>
      <c r="S661" s="148">
        <v>0</v>
      </c>
      <c r="T661" s="149">
        <f t="shared" si="3"/>
        <v>0</v>
      </c>
      <c r="AR661" s="150" t="s">
        <v>188</v>
      </c>
      <c r="AT661" s="150" t="s">
        <v>184</v>
      </c>
      <c r="AU661" s="150" t="s">
        <v>82</v>
      </c>
      <c r="AY661" s="17" t="s">
        <v>182</v>
      </c>
      <c r="BE661" s="151">
        <f t="shared" si="4"/>
        <v>0</v>
      </c>
      <c r="BF661" s="151">
        <f t="shared" si="5"/>
        <v>0</v>
      </c>
      <c r="BG661" s="151">
        <f t="shared" si="6"/>
        <v>0</v>
      </c>
      <c r="BH661" s="151">
        <f t="shared" si="7"/>
        <v>0</v>
      </c>
      <c r="BI661" s="151">
        <f t="shared" si="8"/>
        <v>0</v>
      </c>
      <c r="BJ661" s="17" t="s">
        <v>80</v>
      </c>
      <c r="BK661" s="151">
        <f t="shared" si="9"/>
        <v>0</v>
      </c>
      <c r="BL661" s="17" t="s">
        <v>188</v>
      </c>
      <c r="BM661" s="150" t="s">
        <v>764</v>
      </c>
    </row>
    <row r="662" spans="2:65" s="12" customFormat="1">
      <c r="B662" s="152"/>
      <c r="D662" s="153" t="s">
        <v>195</v>
      </c>
      <c r="E662" s="154" t="s">
        <v>1</v>
      </c>
      <c r="F662" s="155" t="s">
        <v>647</v>
      </c>
      <c r="H662" s="154" t="s">
        <v>1</v>
      </c>
      <c r="L662" s="152"/>
      <c r="M662" s="156"/>
      <c r="N662" s="157"/>
      <c r="O662" s="157"/>
      <c r="P662" s="157"/>
      <c r="Q662" s="157"/>
      <c r="R662" s="157"/>
      <c r="S662" s="157"/>
      <c r="T662" s="158"/>
      <c r="AT662" s="154" t="s">
        <v>195</v>
      </c>
      <c r="AU662" s="154" t="s">
        <v>82</v>
      </c>
      <c r="AV662" s="12" t="s">
        <v>80</v>
      </c>
      <c r="AW662" s="12" t="s">
        <v>28</v>
      </c>
      <c r="AX662" s="12" t="s">
        <v>72</v>
      </c>
      <c r="AY662" s="154" t="s">
        <v>182</v>
      </c>
    </row>
    <row r="663" spans="2:65" s="13" customFormat="1">
      <c r="B663" s="159"/>
      <c r="D663" s="153" t="s">
        <v>195</v>
      </c>
      <c r="E663" s="160" t="s">
        <v>1</v>
      </c>
      <c r="F663" s="161" t="s">
        <v>765</v>
      </c>
      <c r="H663" s="162">
        <v>8.8800000000000008</v>
      </c>
      <c r="L663" s="159"/>
      <c r="M663" s="163"/>
      <c r="N663" s="164"/>
      <c r="O663" s="164"/>
      <c r="P663" s="164"/>
      <c r="Q663" s="164"/>
      <c r="R663" s="164"/>
      <c r="S663" s="164"/>
      <c r="T663" s="165"/>
      <c r="AT663" s="160" t="s">
        <v>195</v>
      </c>
      <c r="AU663" s="160" t="s">
        <v>82</v>
      </c>
      <c r="AV663" s="13" t="s">
        <v>82</v>
      </c>
      <c r="AW663" s="13" t="s">
        <v>28</v>
      </c>
      <c r="AX663" s="13" t="s">
        <v>72</v>
      </c>
      <c r="AY663" s="160" t="s">
        <v>182</v>
      </c>
    </row>
    <row r="664" spans="2:65" s="14" customFormat="1">
      <c r="B664" s="166"/>
      <c r="D664" s="153" t="s">
        <v>195</v>
      </c>
      <c r="E664" s="167" t="s">
        <v>1</v>
      </c>
      <c r="F664" s="168" t="s">
        <v>205</v>
      </c>
      <c r="H664" s="169">
        <v>8.8800000000000008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7" t="s">
        <v>195</v>
      </c>
      <c r="AU664" s="167" t="s">
        <v>82</v>
      </c>
      <c r="AV664" s="14" t="s">
        <v>188</v>
      </c>
      <c r="AW664" s="14" t="s">
        <v>28</v>
      </c>
      <c r="AX664" s="14" t="s">
        <v>80</v>
      </c>
      <c r="AY664" s="167" t="s">
        <v>182</v>
      </c>
    </row>
    <row r="665" spans="2:65" s="1" customFormat="1" ht="24" customHeight="1">
      <c r="B665" s="139"/>
      <c r="C665" s="140" t="s">
        <v>766</v>
      </c>
      <c r="D665" s="140" t="s">
        <v>184</v>
      </c>
      <c r="E665" s="141" t="s">
        <v>767</v>
      </c>
      <c r="F665" s="142" t="s">
        <v>768</v>
      </c>
      <c r="G665" s="143" t="s">
        <v>769</v>
      </c>
      <c r="H665" s="144">
        <v>48</v>
      </c>
      <c r="I665" s="145"/>
      <c r="J665" s="145">
        <f>ROUND(I665*H665,2)</f>
        <v>0</v>
      </c>
      <c r="K665" s="142" t="s">
        <v>193</v>
      </c>
      <c r="L665" s="29"/>
      <c r="M665" s="146" t="s">
        <v>1</v>
      </c>
      <c r="N665" s="147" t="s">
        <v>37</v>
      </c>
      <c r="O665" s="148">
        <v>0.25</v>
      </c>
      <c r="P665" s="148">
        <f>O665*H665</f>
        <v>12</v>
      </c>
      <c r="Q665" s="148">
        <v>0</v>
      </c>
      <c r="R665" s="148">
        <f>Q665*H665</f>
        <v>0</v>
      </c>
      <c r="S665" s="148">
        <v>0</v>
      </c>
      <c r="T665" s="149">
        <f>S665*H665</f>
        <v>0</v>
      </c>
      <c r="AR665" s="150" t="s">
        <v>188</v>
      </c>
      <c r="AT665" s="150" t="s">
        <v>184</v>
      </c>
      <c r="AU665" s="150" t="s">
        <v>82</v>
      </c>
      <c r="AY665" s="17" t="s">
        <v>182</v>
      </c>
      <c r="BE665" s="151">
        <f>IF(N665="základní",J665,0)</f>
        <v>0</v>
      </c>
      <c r="BF665" s="151">
        <f>IF(N665="snížená",J665,0)</f>
        <v>0</v>
      </c>
      <c r="BG665" s="151">
        <f>IF(N665="zákl. přenesená",J665,0)</f>
        <v>0</v>
      </c>
      <c r="BH665" s="151">
        <f>IF(N665="sníž. přenesená",J665,0)</f>
        <v>0</v>
      </c>
      <c r="BI665" s="151">
        <f>IF(N665="nulová",J665,0)</f>
        <v>0</v>
      </c>
      <c r="BJ665" s="17" t="s">
        <v>80</v>
      </c>
      <c r="BK665" s="151">
        <f>ROUND(I665*H665,2)</f>
        <v>0</v>
      </c>
      <c r="BL665" s="17" t="s">
        <v>188</v>
      </c>
      <c r="BM665" s="150" t="s">
        <v>770</v>
      </c>
    </row>
    <row r="666" spans="2:65" s="12" customFormat="1">
      <c r="B666" s="152"/>
      <c r="D666" s="153" t="s">
        <v>195</v>
      </c>
      <c r="E666" s="154" t="s">
        <v>1</v>
      </c>
      <c r="F666" s="155" t="s">
        <v>771</v>
      </c>
      <c r="H666" s="154" t="s">
        <v>1</v>
      </c>
      <c r="L666" s="152"/>
      <c r="M666" s="156"/>
      <c r="N666" s="157"/>
      <c r="O666" s="157"/>
      <c r="P666" s="157"/>
      <c r="Q666" s="157"/>
      <c r="R666" s="157"/>
      <c r="S666" s="157"/>
      <c r="T666" s="158"/>
      <c r="AT666" s="154" t="s">
        <v>195</v>
      </c>
      <c r="AU666" s="154" t="s">
        <v>82</v>
      </c>
      <c r="AV666" s="12" t="s">
        <v>80</v>
      </c>
      <c r="AW666" s="12" t="s">
        <v>28</v>
      </c>
      <c r="AX666" s="12" t="s">
        <v>72</v>
      </c>
      <c r="AY666" s="154" t="s">
        <v>182</v>
      </c>
    </row>
    <row r="667" spans="2:65" s="13" customFormat="1">
      <c r="B667" s="159"/>
      <c r="D667" s="153" t="s">
        <v>195</v>
      </c>
      <c r="E667" s="160" t="s">
        <v>1</v>
      </c>
      <c r="F667" s="161" t="s">
        <v>772</v>
      </c>
      <c r="H667" s="162">
        <v>48</v>
      </c>
      <c r="L667" s="159"/>
      <c r="M667" s="163"/>
      <c r="N667" s="164"/>
      <c r="O667" s="164"/>
      <c r="P667" s="164"/>
      <c r="Q667" s="164"/>
      <c r="R667" s="164"/>
      <c r="S667" s="164"/>
      <c r="T667" s="165"/>
      <c r="AT667" s="160" t="s">
        <v>195</v>
      </c>
      <c r="AU667" s="160" t="s">
        <v>82</v>
      </c>
      <c r="AV667" s="13" t="s">
        <v>82</v>
      </c>
      <c r="AW667" s="13" t="s">
        <v>28</v>
      </c>
      <c r="AX667" s="13" t="s">
        <v>72</v>
      </c>
      <c r="AY667" s="160" t="s">
        <v>182</v>
      </c>
    </row>
    <row r="668" spans="2:65" s="14" customFormat="1">
      <c r="B668" s="166"/>
      <c r="D668" s="153" t="s">
        <v>195</v>
      </c>
      <c r="E668" s="167" t="s">
        <v>1</v>
      </c>
      <c r="F668" s="168" t="s">
        <v>205</v>
      </c>
      <c r="H668" s="169">
        <v>48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7" t="s">
        <v>195</v>
      </c>
      <c r="AU668" s="167" t="s">
        <v>82</v>
      </c>
      <c r="AV668" s="14" t="s">
        <v>188</v>
      </c>
      <c r="AW668" s="14" t="s">
        <v>28</v>
      </c>
      <c r="AX668" s="14" t="s">
        <v>80</v>
      </c>
      <c r="AY668" s="167" t="s">
        <v>182</v>
      </c>
    </row>
    <row r="669" spans="2:65" s="1" customFormat="1" ht="16.5" customHeight="1">
      <c r="B669" s="139"/>
      <c r="C669" s="173" t="s">
        <v>773</v>
      </c>
      <c r="D669" s="173" t="s">
        <v>266</v>
      </c>
      <c r="E669" s="174" t="s">
        <v>774</v>
      </c>
      <c r="F669" s="175" t="s">
        <v>775</v>
      </c>
      <c r="G669" s="176" t="s">
        <v>235</v>
      </c>
      <c r="H669" s="177">
        <v>5.1999999999999998E-2</v>
      </c>
      <c r="I669" s="178"/>
      <c r="J669" s="178">
        <f>ROUND(I669*H669,2)</f>
        <v>0</v>
      </c>
      <c r="K669" s="175" t="s">
        <v>1</v>
      </c>
      <c r="L669" s="179"/>
      <c r="M669" s="180" t="s">
        <v>1</v>
      </c>
      <c r="N669" s="181" t="s">
        <v>37</v>
      </c>
      <c r="O669" s="148">
        <v>0</v>
      </c>
      <c r="P669" s="148">
        <f>O669*H669</f>
        <v>0</v>
      </c>
      <c r="Q669" s="148">
        <v>1</v>
      </c>
      <c r="R669" s="148">
        <f>Q669*H669</f>
        <v>5.1999999999999998E-2</v>
      </c>
      <c r="S669" s="148">
        <v>0</v>
      </c>
      <c r="T669" s="149">
        <f>S669*H669</f>
        <v>0</v>
      </c>
      <c r="AR669" s="150" t="s">
        <v>239</v>
      </c>
      <c r="AT669" s="150" t="s">
        <v>266</v>
      </c>
      <c r="AU669" s="150" t="s">
        <v>82</v>
      </c>
      <c r="AY669" s="17" t="s">
        <v>182</v>
      </c>
      <c r="BE669" s="151">
        <f>IF(N669="základní",J669,0)</f>
        <v>0</v>
      </c>
      <c r="BF669" s="151">
        <f>IF(N669="snížená",J669,0)</f>
        <v>0</v>
      </c>
      <c r="BG669" s="151">
        <f>IF(N669="zákl. přenesená",J669,0)</f>
        <v>0</v>
      </c>
      <c r="BH669" s="151">
        <f>IF(N669="sníž. přenesená",J669,0)</f>
        <v>0</v>
      </c>
      <c r="BI669" s="151">
        <f>IF(N669="nulová",J669,0)</f>
        <v>0</v>
      </c>
      <c r="BJ669" s="17" t="s">
        <v>80</v>
      </c>
      <c r="BK669" s="151">
        <f>ROUND(I669*H669,2)</f>
        <v>0</v>
      </c>
      <c r="BL669" s="17" t="s">
        <v>188</v>
      </c>
      <c r="BM669" s="150" t="s">
        <v>776</v>
      </c>
    </row>
    <row r="670" spans="2:65" s="13" customFormat="1">
      <c r="B670" s="159"/>
      <c r="D670" s="153" t="s">
        <v>195</v>
      </c>
      <c r="E670" s="160" t="s">
        <v>1</v>
      </c>
      <c r="F670" s="161" t="s">
        <v>777</v>
      </c>
      <c r="H670" s="162">
        <v>5.1999999999999998E-2</v>
      </c>
      <c r="L670" s="159"/>
      <c r="M670" s="163"/>
      <c r="N670" s="164"/>
      <c r="O670" s="164"/>
      <c r="P670" s="164"/>
      <c r="Q670" s="164"/>
      <c r="R670" s="164"/>
      <c r="S670" s="164"/>
      <c r="T670" s="165"/>
      <c r="AT670" s="160" t="s">
        <v>195</v>
      </c>
      <c r="AU670" s="160" t="s">
        <v>82</v>
      </c>
      <c r="AV670" s="13" t="s">
        <v>82</v>
      </c>
      <c r="AW670" s="13" t="s">
        <v>28</v>
      </c>
      <c r="AX670" s="13" t="s">
        <v>72</v>
      </c>
      <c r="AY670" s="160" t="s">
        <v>182</v>
      </c>
    </row>
    <row r="671" spans="2:65" s="14" customFormat="1">
      <c r="B671" s="166"/>
      <c r="D671" s="153" t="s">
        <v>195</v>
      </c>
      <c r="E671" s="167" t="s">
        <v>1</v>
      </c>
      <c r="F671" s="168" t="s">
        <v>205</v>
      </c>
      <c r="H671" s="169">
        <v>5.1999999999999998E-2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7" t="s">
        <v>195</v>
      </c>
      <c r="AU671" s="167" t="s">
        <v>82</v>
      </c>
      <c r="AV671" s="14" t="s">
        <v>188</v>
      </c>
      <c r="AW671" s="14" t="s">
        <v>28</v>
      </c>
      <c r="AX671" s="14" t="s">
        <v>80</v>
      </c>
      <c r="AY671" s="167" t="s">
        <v>182</v>
      </c>
    </row>
    <row r="672" spans="2:65" s="1" customFormat="1" ht="16.5" customHeight="1">
      <c r="B672" s="139"/>
      <c r="C672" s="140" t="s">
        <v>778</v>
      </c>
      <c r="D672" s="140" t="s">
        <v>184</v>
      </c>
      <c r="E672" s="141" t="s">
        <v>779</v>
      </c>
      <c r="F672" s="142" t="s">
        <v>780</v>
      </c>
      <c r="G672" s="143" t="s">
        <v>242</v>
      </c>
      <c r="H672" s="144">
        <v>3.57</v>
      </c>
      <c r="I672" s="145"/>
      <c r="J672" s="145">
        <f>ROUND(I672*H672,2)</f>
        <v>0</v>
      </c>
      <c r="K672" s="142" t="s">
        <v>1</v>
      </c>
      <c r="L672" s="29"/>
      <c r="M672" s="146" t="s">
        <v>1</v>
      </c>
      <c r="N672" s="147" t="s">
        <v>37</v>
      </c>
      <c r="O672" s="148">
        <v>0</v>
      </c>
      <c r="P672" s="148">
        <f>O672*H672</f>
        <v>0</v>
      </c>
      <c r="Q672" s="148">
        <v>0</v>
      </c>
      <c r="R672" s="148">
        <f>Q672*H672</f>
        <v>0</v>
      </c>
      <c r="S672" s="148">
        <v>0</v>
      </c>
      <c r="T672" s="149">
        <f>S672*H672</f>
        <v>0</v>
      </c>
      <c r="AR672" s="150" t="s">
        <v>188</v>
      </c>
      <c r="AT672" s="150" t="s">
        <v>184</v>
      </c>
      <c r="AU672" s="150" t="s">
        <v>82</v>
      </c>
      <c r="AY672" s="17" t="s">
        <v>182</v>
      </c>
      <c r="BE672" s="151">
        <f>IF(N672="základní",J672,0)</f>
        <v>0</v>
      </c>
      <c r="BF672" s="151">
        <f>IF(N672="snížená",J672,0)</f>
        <v>0</v>
      </c>
      <c r="BG672" s="151">
        <f>IF(N672="zákl. přenesená",J672,0)</f>
        <v>0</v>
      </c>
      <c r="BH672" s="151">
        <f>IF(N672="sníž. přenesená",J672,0)</f>
        <v>0</v>
      </c>
      <c r="BI672" s="151">
        <f>IF(N672="nulová",J672,0)</f>
        <v>0</v>
      </c>
      <c r="BJ672" s="17" t="s">
        <v>80</v>
      </c>
      <c r="BK672" s="151">
        <f>ROUND(I672*H672,2)</f>
        <v>0</v>
      </c>
      <c r="BL672" s="17" t="s">
        <v>188</v>
      </c>
      <c r="BM672" s="150" t="s">
        <v>781</v>
      </c>
    </row>
    <row r="673" spans="2:65" s="12" customFormat="1">
      <c r="B673" s="152"/>
      <c r="D673" s="153" t="s">
        <v>195</v>
      </c>
      <c r="E673" s="154" t="s">
        <v>1</v>
      </c>
      <c r="F673" s="155" t="s">
        <v>401</v>
      </c>
      <c r="H673" s="154" t="s">
        <v>1</v>
      </c>
      <c r="L673" s="152"/>
      <c r="M673" s="156"/>
      <c r="N673" s="157"/>
      <c r="O673" s="157"/>
      <c r="P673" s="157"/>
      <c r="Q673" s="157"/>
      <c r="R673" s="157"/>
      <c r="S673" s="157"/>
      <c r="T673" s="158"/>
      <c r="AT673" s="154" t="s">
        <v>195</v>
      </c>
      <c r="AU673" s="154" t="s">
        <v>82</v>
      </c>
      <c r="AV673" s="12" t="s">
        <v>80</v>
      </c>
      <c r="AW673" s="12" t="s">
        <v>28</v>
      </c>
      <c r="AX673" s="12" t="s">
        <v>72</v>
      </c>
      <c r="AY673" s="154" t="s">
        <v>182</v>
      </c>
    </row>
    <row r="674" spans="2:65" s="13" customFormat="1">
      <c r="B674" s="159"/>
      <c r="D674" s="153" t="s">
        <v>195</v>
      </c>
      <c r="E674" s="160" t="s">
        <v>1</v>
      </c>
      <c r="F674" s="161" t="s">
        <v>782</v>
      </c>
      <c r="H674" s="162">
        <v>3.57</v>
      </c>
      <c r="L674" s="159"/>
      <c r="M674" s="163"/>
      <c r="N674" s="164"/>
      <c r="O674" s="164"/>
      <c r="P674" s="164"/>
      <c r="Q674" s="164"/>
      <c r="R674" s="164"/>
      <c r="S674" s="164"/>
      <c r="T674" s="165"/>
      <c r="AT674" s="160" t="s">
        <v>195</v>
      </c>
      <c r="AU674" s="160" t="s">
        <v>82</v>
      </c>
      <c r="AV674" s="13" t="s">
        <v>82</v>
      </c>
      <c r="AW674" s="13" t="s">
        <v>28</v>
      </c>
      <c r="AX674" s="13" t="s">
        <v>72</v>
      </c>
      <c r="AY674" s="160" t="s">
        <v>182</v>
      </c>
    </row>
    <row r="675" spans="2:65" s="14" customFormat="1">
      <c r="B675" s="166"/>
      <c r="D675" s="153" t="s">
        <v>195</v>
      </c>
      <c r="E675" s="167" t="s">
        <v>1</v>
      </c>
      <c r="F675" s="168" t="s">
        <v>205</v>
      </c>
      <c r="H675" s="169">
        <v>3.57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7" t="s">
        <v>195</v>
      </c>
      <c r="AU675" s="167" t="s">
        <v>82</v>
      </c>
      <c r="AV675" s="14" t="s">
        <v>188</v>
      </c>
      <c r="AW675" s="14" t="s">
        <v>28</v>
      </c>
      <c r="AX675" s="14" t="s">
        <v>80</v>
      </c>
      <c r="AY675" s="167" t="s">
        <v>182</v>
      </c>
    </row>
    <row r="676" spans="2:65" s="1" customFormat="1" ht="26.25" customHeight="1">
      <c r="B676" s="139"/>
      <c r="C676" s="140" t="s">
        <v>783</v>
      </c>
      <c r="D676" s="140" t="s">
        <v>184</v>
      </c>
      <c r="E676" s="141" t="s">
        <v>784</v>
      </c>
      <c r="F676" s="142" t="s">
        <v>2171</v>
      </c>
      <c r="G676" s="143" t="s">
        <v>461</v>
      </c>
      <c r="H676" s="144">
        <v>2</v>
      </c>
      <c r="I676" s="145"/>
      <c r="J676" s="145">
        <f>ROUND(I676*H676,2)</f>
        <v>0</v>
      </c>
      <c r="K676" s="142" t="s">
        <v>1</v>
      </c>
      <c r="L676" s="29"/>
      <c r="M676" s="146" t="s">
        <v>1</v>
      </c>
      <c r="N676" s="147" t="s">
        <v>37</v>
      </c>
      <c r="O676" s="148">
        <v>0.11700000000000001</v>
      </c>
      <c r="P676" s="148">
        <f>O676*H676</f>
        <v>0.23400000000000001</v>
      </c>
      <c r="Q676" s="148">
        <v>2.2000000000000001E-3</v>
      </c>
      <c r="R676" s="148">
        <f>Q676*H676</f>
        <v>4.4000000000000003E-3</v>
      </c>
      <c r="S676" s="148">
        <v>0</v>
      </c>
      <c r="T676" s="149">
        <f>S676*H676</f>
        <v>0</v>
      </c>
      <c r="AR676" s="150" t="s">
        <v>188</v>
      </c>
      <c r="AT676" s="150" t="s">
        <v>184</v>
      </c>
      <c r="AU676" s="150" t="s">
        <v>82</v>
      </c>
      <c r="AY676" s="17" t="s">
        <v>182</v>
      </c>
      <c r="BE676" s="151">
        <f>IF(N676="základní",J676,0)</f>
        <v>0</v>
      </c>
      <c r="BF676" s="151">
        <f>IF(N676="snížená",J676,0)</f>
        <v>0</v>
      </c>
      <c r="BG676" s="151">
        <f>IF(N676="zákl. přenesená",J676,0)</f>
        <v>0</v>
      </c>
      <c r="BH676" s="151">
        <f>IF(N676="sníž. přenesená",J676,0)</f>
        <v>0</v>
      </c>
      <c r="BI676" s="151">
        <f>IF(N676="nulová",J676,0)</f>
        <v>0</v>
      </c>
      <c r="BJ676" s="17" t="s">
        <v>80</v>
      </c>
      <c r="BK676" s="151">
        <f>ROUND(I676*H676,2)</f>
        <v>0</v>
      </c>
      <c r="BL676" s="17" t="s">
        <v>188</v>
      </c>
      <c r="BM676" s="150" t="s">
        <v>785</v>
      </c>
    </row>
    <row r="677" spans="2:65" s="12" customFormat="1">
      <c r="B677" s="152"/>
      <c r="D677" s="153" t="s">
        <v>195</v>
      </c>
      <c r="E677" s="154" t="s">
        <v>1</v>
      </c>
      <c r="F677" s="155" t="s">
        <v>786</v>
      </c>
      <c r="H677" s="154" t="s">
        <v>1</v>
      </c>
      <c r="L677" s="152"/>
      <c r="M677" s="156"/>
      <c r="N677" s="157"/>
      <c r="O677" s="157"/>
      <c r="P677" s="157"/>
      <c r="Q677" s="157"/>
      <c r="R677" s="157"/>
      <c r="S677" s="157"/>
      <c r="T677" s="158"/>
      <c r="AT677" s="154" t="s">
        <v>195</v>
      </c>
      <c r="AU677" s="154" t="s">
        <v>82</v>
      </c>
      <c r="AV677" s="12" t="s">
        <v>80</v>
      </c>
      <c r="AW677" s="12" t="s">
        <v>28</v>
      </c>
      <c r="AX677" s="12" t="s">
        <v>72</v>
      </c>
      <c r="AY677" s="154" t="s">
        <v>182</v>
      </c>
    </row>
    <row r="678" spans="2:65" s="13" customFormat="1">
      <c r="B678" s="159"/>
      <c r="D678" s="153" t="s">
        <v>195</v>
      </c>
      <c r="E678" s="160" t="s">
        <v>1</v>
      </c>
      <c r="F678" s="161" t="s">
        <v>82</v>
      </c>
      <c r="H678" s="162">
        <v>2</v>
      </c>
      <c r="L678" s="159"/>
      <c r="M678" s="163"/>
      <c r="N678" s="164"/>
      <c r="O678" s="164"/>
      <c r="P678" s="164"/>
      <c r="Q678" s="164"/>
      <c r="R678" s="164"/>
      <c r="S678" s="164"/>
      <c r="T678" s="165"/>
      <c r="AT678" s="160" t="s">
        <v>195</v>
      </c>
      <c r="AU678" s="160" t="s">
        <v>82</v>
      </c>
      <c r="AV678" s="13" t="s">
        <v>82</v>
      </c>
      <c r="AW678" s="13" t="s">
        <v>28</v>
      </c>
      <c r="AX678" s="13" t="s">
        <v>72</v>
      </c>
      <c r="AY678" s="160" t="s">
        <v>182</v>
      </c>
    </row>
    <row r="679" spans="2:65" s="14" customFormat="1">
      <c r="B679" s="166"/>
      <c r="D679" s="153" t="s">
        <v>195</v>
      </c>
      <c r="E679" s="167" t="s">
        <v>1</v>
      </c>
      <c r="F679" s="168" t="s">
        <v>205</v>
      </c>
      <c r="H679" s="169">
        <v>2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7" t="s">
        <v>195</v>
      </c>
      <c r="AU679" s="167" t="s">
        <v>82</v>
      </c>
      <c r="AV679" s="14" t="s">
        <v>188</v>
      </c>
      <c r="AW679" s="14" t="s">
        <v>28</v>
      </c>
      <c r="AX679" s="14" t="s">
        <v>80</v>
      </c>
      <c r="AY679" s="167" t="s">
        <v>182</v>
      </c>
    </row>
    <row r="680" spans="2:65" s="11" customFormat="1" ht="22.9" customHeight="1">
      <c r="B680" s="127"/>
      <c r="D680" s="128" t="s">
        <v>71</v>
      </c>
      <c r="E680" s="137" t="s">
        <v>215</v>
      </c>
      <c r="F680" s="137" t="s">
        <v>787</v>
      </c>
      <c r="J680" s="138">
        <f>BK680</f>
        <v>0</v>
      </c>
      <c r="L680" s="127"/>
      <c r="M680" s="131"/>
      <c r="N680" s="132"/>
      <c r="O680" s="132"/>
      <c r="P680" s="133">
        <f>SUM(P681:P695)</f>
        <v>21.08304</v>
      </c>
      <c r="Q680" s="132"/>
      <c r="R680" s="133">
        <f>SUM(R681:R695)</f>
        <v>5.4011980000000008</v>
      </c>
      <c r="S680" s="132"/>
      <c r="T680" s="134">
        <f>SUM(T681:T695)</f>
        <v>0</v>
      </c>
      <c r="AR680" s="128" t="s">
        <v>80</v>
      </c>
      <c r="AT680" s="135" t="s">
        <v>71</v>
      </c>
      <c r="AU680" s="135" t="s">
        <v>80</v>
      </c>
      <c r="AY680" s="128" t="s">
        <v>182</v>
      </c>
      <c r="BK680" s="136">
        <f>SUM(BK681:BK695)</f>
        <v>0</v>
      </c>
    </row>
    <row r="681" spans="2:65" s="1" customFormat="1" ht="24" customHeight="1">
      <c r="B681" s="139"/>
      <c r="C681" s="140" t="s">
        <v>788</v>
      </c>
      <c r="D681" s="140" t="s">
        <v>184</v>
      </c>
      <c r="E681" s="141" t="s">
        <v>789</v>
      </c>
      <c r="F681" s="142" t="s">
        <v>790</v>
      </c>
      <c r="G681" s="143" t="s">
        <v>242</v>
      </c>
      <c r="H681" s="144">
        <v>26.62</v>
      </c>
      <c r="I681" s="145"/>
      <c r="J681" s="145">
        <f>ROUND(I681*H681,2)</f>
        <v>0</v>
      </c>
      <c r="K681" s="142" t="s">
        <v>193</v>
      </c>
      <c r="L681" s="29"/>
      <c r="M681" s="146" t="s">
        <v>1</v>
      </c>
      <c r="N681" s="147" t="s">
        <v>37</v>
      </c>
      <c r="O681" s="148">
        <v>2.5999999999999999E-2</v>
      </c>
      <c r="P681" s="148">
        <f>O681*H681</f>
        <v>0.69211999999999996</v>
      </c>
      <c r="Q681" s="148">
        <v>0</v>
      </c>
      <c r="R681" s="148">
        <f>Q681*H681</f>
        <v>0</v>
      </c>
      <c r="S681" s="148">
        <v>0</v>
      </c>
      <c r="T681" s="149">
        <f>S681*H681</f>
        <v>0</v>
      </c>
      <c r="AR681" s="150" t="s">
        <v>188</v>
      </c>
      <c r="AT681" s="150" t="s">
        <v>184</v>
      </c>
      <c r="AU681" s="150" t="s">
        <v>82</v>
      </c>
      <c r="AY681" s="17" t="s">
        <v>182</v>
      </c>
      <c r="BE681" s="151">
        <f>IF(N681="základní",J681,0)</f>
        <v>0</v>
      </c>
      <c r="BF681" s="151">
        <f>IF(N681="snížená",J681,0)</f>
        <v>0</v>
      </c>
      <c r="BG681" s="151">
        <f>IF(N681="zákl. přenesená",J681,0)</f>
        <v>0</v>
      </c>
      <c r="BH681" s="151">
        <f>IF(N681="sníž. přenesená",J681,0)</f>
        <v>0</v>
      </c>
      <c r="BI681" s="151">
        <f>IF(N681="nulová",J681,0)</f>
        <v>0</v>
      </c>
      <c r="BJ681" s="17" t="s">
        <v>80</v>
      </c>
      <c r="BK681" s="151">
        <f>ROUND(I681*H681,2)</f>
        <v>0</v>
      </c>
      <c r="BL681" s="17" t="s">
        <v>188</v>
      </c>
      <c r="BM681" s="150" t="s">
        <v>791</v>
      </c>
    </row>
    <row r="682" spans="2:65" s="13" customFormat="1">
      <c r="B682" s="159"/>
      <c r="D682" s="153" t="s">
        <v>195</v>
      </c>
      <c r="E682" s="160" t="s">
        <v>1</v>
      </c>
      <c r="F682" s="161" t="s">
        <v>110</v>
      </c>
      <c r="H682" s="162">
        <v>26.62</v>
      </c>
      <c r="L682" s="159"/>
      <c r="M682" s="163"/>
      <c r="N682" s="164"/>
      <c r="O682" s="164"/>
      <c r="P682" s="164"/>
      <c r="Q682" s="164"/>
      <c r="R682" s="164"/>
      <c r="S682" s="164"/>
      <c r="T682" s="165"/>
      <c r="AT682" s="160" t="s">
        <v>195</v>
      </c>
      <c r="AU682" s="160" t="s">
        <v>82</v>
      </c>
      <c r="AV682" s="13" t="s">
        <v>82</v>
      </c>
      <c r="AW682" s="13" t="s">
        <v>28</v>
      </c>
      <c r="AX682" s="13" t="s">
        <v>72</v>
      </c>
      <c r="AY682" s="160" t="s">
        <v>182</v>
      </c>
    </row>
    <row r="683" spans="2:65" s="14" customFormat="1">
      <c r="B683" s="166"/>
      <c r="D683" s="153" t="s">
        <v>195</v>
      </c>
      <c r="E683" s="167" t="s">
        <v>1</v>
      </c>
      <c r="F683" s="168" t="s">
        <v>205</v>
      </c>
      <c r="H683" s="169">
        <v>26.62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7" t="s">
        <v>195</v>
      </c>
      <c r="AU683" s="167" t="s">
        <v>82</v>
      </c>
      <c r="AV683" s="14" t="s">
        <v>188</v>
      </c>
      <c r="AW683" s="14" t="s">
        <v>28</v>
      </c>
      <c r="AX683" s="14" t="s">
        <v>80</v>
      </c>
      <c r="AY683" s="167" t="s">
        <v>182</v>
      </c>
    </row>
    <row r="684" spans="2:65" s="1" customFormat="1" ht="16.5" customHeight="1">
      <c r="B684" s="139"/>
      <c r="C684" s="140" t="s">
        <v>792</v>
      </c>
      <c r="D684" s="140" t="s">
        <v>184</v>
      </c>
      <c r="E684" s="141" t="s">
        <v>793</v>
      </c>
      <c r="F684" s="142" t="s">
        <v>794</v>
      </c>
      <c r="G684" s="143" t="s">
        <v>242</v>
      </c>
      <c r="H684" s="144">
        <v>26.62</v>
      </c>
      <c r="I684" s="145"/>
      <c r="J684" s="145">
        <f>ROUND(I684*H684,2)</f>
        <v>0</v>
      </c>
      <c r="K684" s="142" t="s">
        <v>193</v>
      </c>
      <c r="L684" s="29"/>
      <c r="M684" s="146" t="s">
        <v>1</v>
      </c>
      <c r="N684" s="147" t="s">
        <v>37</v>
      </c>
      <c r="O684" s="148">
        <v>0.02</v>
      </c>
      <c r="P684" s="148">
        <f>O684*H684</f>
        <v>0.53239999999999998</v>
      </c>
      <c r="Q684" s="148">
        <v>0</v>
      </c>
      <c r="R684" s="148">
        <f>Q684*H684</f>
        <v>0</v>
      </c>
      <c r="S684" s="148">
        <v>0</v>
      </c>
      <c r="T684" s="149">
        <f>S684*H684</f>
        <v>0</v>
      </c>
      <c r="AR684" s="150" t="s">
        <v>188</v>
      </c>
      <c r="AT684" s="150" t="s">
        <v>184</v>
      </c>
      <c r="AU684" s="150" t="s">
        <v>82</v>
      </c>
      <c r="AY684" s="17" t="s">
        <v>182</v>
      </c>
      <c r="BE684" s="151">
        <f>IF(N684="základní",J684,0)</f>
        <v>0</v>
      </c>
      <c r="BF684" s="151">
        <f>IF(N684="snížená",J684,0)</f>
        <v>0</v>
      </c>
      <c r="BG684" s="151">
        <f>IF(N684="zákl. přenesená",J684,0)</f>
        <v>0</v>
      </c>
      <c r="BH684" s="151">
        <f>IF(N684="sníž. přenesená",J684,0)</f>
        <v>0</v>
      </c>
      <c r="BI684" s="151">
        <f>IF(N684="nulová",J684,0)</f>
        <v>0</v>
      </c>
      <c r="BJ684" s="17" t="s">
        <v>80</v>
      </c>
      <c r="BK684" s="151">
        <f>ROUND(I684*H684,2)</f>
        <v>0</v>
      </c>
      <c r="BL684" s="17" t="s">
        <v>188</v>
      </c>
      <c r="BM684" s="150" t="s">
        <v>795</v>
      </c>
    </row>
    <row r="685" spans="2:65" s="13" customFormat="1">
      <c r="B685" s="159"/>
      <c r="D685" s="153" t="s">
        <v>195</v>
      </c>
      <c r="E685" s="160" t="s">
        <v>1</v>
      </c>
      <c r="F685" s="161" t="s">
        <v>110</v>
      </c>
      <c r="H685" s="162">
        <v>26.62</v>
      </c>
      <c r="L685" s="159"/>
      <c r="M685" s="163"/>
      <c r="N685" s="164"/>
      <c r="O685" s="164"/>
      <c r="P685" s="164"/>
      <c r="Q685" s="164"/>
      <c r="R685" s="164"/>
      <c r="S685" s="164"/>
      <c r="T685" s="165"/>
      <c r="AT685" s="160" t="s">
        <v>195</v>
      </c>
      <c r="AU685" s="160" t="s">
        <v>82</v>
      </c>
      <c r="AV685" s="13" t="s">
        <v>82</v>
      </c>
      <c r="AW685" s="13" t="s">
        <v>28</v>
      </c>
      <c r="AX685" s="13" t="s">
        <v>72</v>
      </c>
      <c r="AY685" s="160" t="s">
        <v>182</v>
      </c>
    </row>
    <row r="686" spans="2:65" s="14" customFormat="1">
      <c r="B686" s="166"/>
      <c r="D686" s="153" t="s">
        <v>195</v>
      </c>
      <c r="E686" s="167" t="s">
        <v>1</v>
      </c>
      <c r="F686" s="168" t="s">
        <v>205</v>
      </c>
      <c r="H686" s="169">
        <v>26.62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7" t="s">
        <v>195</v>
      </c>
      <c r="AU686" s="167" t="s">
        <v>82</v>
      </c>
      <c r="AV686" s="14" t="s">
        <v>188</v>
      </c>
      <c r="AW686" s="14" t="s">
        <v>28</v>
      </c>
      <c r="AX686" s="14" t="s">
        <v>80</v>
      </c>
      <c r="AY686" s="167" t="s">
        <v>182</v>
      </c>
    </row>
    <row r="687" spans="2:65" s="1" customFormat="1" ht="16.5" customHeight="1">
      <c r="B687" s="139"/>
      <c r="C687" s="140" t="s">
        <v>796</v>
      </c>
      <c r="D687" s="140" t="s">
        <v>184</v>
      </c>
      <c r="E687" s="141" t="s">
        <v>797</v>
      </c>
      <c r="F687" s="142" t="s">
        <v>798</v>
      </c>
      <c r="G687" s="143" t="s">
        <v>242</v>
      </c>
      <c r="H687" s="144">
        <v>26.62</v>
      </c>
      <c r="I687" s="145"/>
      <c r="J687" s="145">
        <f>ROUND(I687*H687,2)</f>
        <v>0</v>
      </c>
      <c r="K687" s="142" t="s">
        <v>193</v>
      </c>
      <c r="L687" s="29"/>
      <c r="M687" s="146" t="s">
        <v>1</v>
      </c>
      <c r="N687" s="147" t="s">
        <v>37</v>
      </c>
      <c r="O687" s="148">
        <v>2.5999999999999999E-2</v>
      </c>
      <c r="P687" s="148">
        <f>O687*H687</f>
        <v>0.69211999999999996</v>
      </c>
      <c r="Q687" s="148">
        <v>0</v>
      </c>
      <c r="R687" s="148">
        <f>Q687*H687</f>
        <v>0</v>
      </c>
      <c r="S687" s="148">
        <v>0</v>
      </c>
      <c r="T687" s="149">
        <f>S687*H687</f>
        <v>0</v>
      </c>
      <c r="AR687" s="150" t="s">
        <v>188</v>
      </c>
      <c r="AT687" s="150" t="s">
        <v>184</v>
      </c>
      <c r="AU687" s="150" t="s">
        <v>82</v>
      </c>
      <c r="AY687" s="17" t="s">
        <v>182</v>
      </c>
      <c r="BE687" s="151">
        <f>IF(N687="základní",J687,0)</f>
        <v>0</v>
      </c>
      <c r="BF687" s="151">
        <f>IF(N687="snížená",J687,0)</f>
        <v>0</v>
      </c>
      <c r="BG687" s="151">
        <f>IF(N687="zákl. přenesená",J687,0)</f>
        <v>0</v>
      </c>
      <c r="BH687" s="151">
        <f>IF(N687="sníž. přenesená",J687,0)</f>
        <v>0</v>
      </c>
      <c r="BI687" s="151">
        <f>IF(N687="nulová",J687,0)</f>
        <v>0</v>
      </c>
      <c r="BJ687" s="17" t="s">
        <v>80</v>
      </c>
      <c r="BK687" s="151">
        <f>ROUND(I687*H687,2)</f>
        <v>0</v>
      </c>
      <c r="BL687" s="17" t="s">
        <v>188</v>
      </c>
      <c r="BM687" s="150" t="s">
        <v>799</v>
      </c>
    </row>
    <row r="688" spans="2:65" s="13" customFormat="1">
      <c r="B688" s="159"/>
      <c r="D688" s="153" t="s">
        <v>195</v>
      </c>
      <c r="E688" s="160" t="s">
        <v>1</v>
      </c>
      <c r="F688" s="161" t="s">
        <v>110</v>
      </c>
      <c r="H688" s="162">
        <v>26.62</v>
      </c>
      <c r="L688" s="159"/>
      <c r="M688" s="163"/>
      <c r="N688" s="164"/>
      <c r="O688" s="164"/>
      <c r="P688" s="164"/>
      <c r="Q688" s="164"/>
      <c r="R688" s="164"/>
      <c r="S688" s="164"/>
      <c r="T688" s="165"/>
      <c r="AT688" s="160" t="s">
        <v>195</v>
      </c>
      <c r="AU688" s="160" t="s">
        <v>82</v>
      </c>
      <c r="AV688" s="13" t="s">
        <v>82</v>
      </c>
      <c r="AW688" s="13" t="s">
        <v>28</v>
      </c>
      <c r="AX688" s="13" t="s">
        <v>72</v>
      </c>
      <c r="AY688" s="160" t="s">
        <v>182</v>
      </c>
    </row>
    <row r="689" spans="2:65" s="14" customFormat="1">
      <c r="B689" s="166"/>
      <c r="D689" s="153" t="s">
        <v>195</v>
      </c>
      <c r="E689" s="167" t="s">
        <v>1</v>
      </c>
      <c r="F689" s="168" t="s">
        <v>205</v>
      </c>
      <c r="H689" s="169">
        <v>26.62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7" t="s">
        <v>195</v>
      </c>
      <c r="AU689" s="167" t="s">
        <v>82</v>
      </c>
      <c r="AV689" s="14" t="s">
        <v>188</v>
      </c>
      <c r="AW689" s="14" t="s">
        <v>28</v>
      </c>
      <c r="AX689" s="14" t="s">
        <v>80</v>
      </c>
      <c r="AY689" s="167" t="s">
        <v>182</v>
      </c>
    </row>
    <row r="690" spans="2:65" s="1" customFormat="1" ht="24" customHeight="1">
      <c r="B690" s="139"/>
      <c r="C690" s="140" t="s">
        <v>800</v>
      </c>
      <c r="D690" s="140" t="s">
        <v>184</v>
      </c>
      <c r="E690" s="141" t="s">
        <v>801</v>
      </c>
      <c r="F690" s="142" t="s">
        <v>802</v>
      </c>
      <c r="G690" s="143" t="s">
        <v>242</v>
      </c>
      <c r="H690" s="144">
        <v>26.62</v>
      </c>
      <c r="I690" s="145"/>
      <c r="J690" s="145">
        <f>ROUND(I690*H690,2)</f>
        <v>0</v>
      </c>
      <c r="K690" s="142" t="s">
        <v>193</v>
      </c>
      <c r="L690" s="29"/>
      <c r="M690" s="146" t="s">
        <v>1</v>
      </c>
      <c r="N690" s="147" t="s">
        <v>37</v>
      </c>
      <c r="O690" s="148">
        <v>0.72</v>
      </c>
      <c r="P690" s="148">
        <f>O690*H690</f>
        <v>19.166399999999999</v>
      </c>
      <c r="Q690" s="148">
        <v>8.4250000000000005E-2</v>
      </c>
      <c r="R690" s="148">
        <f>Q690*H690</f>
        <v>2.2427350000000001</v>
      </c>
      <c r="S690" s="148">
        <v>0</v>
      </c>
      <c r="T690" s="149">
        <f>S690*H690</f>
        <v>0</v>
      </c>
      <c r="AR690" s="150" t="s">
        <v>188</v>
      </c>
      <c r="AT690" s="150" t="s">
        <v>184</v>
      </c>
      <c r="AU690" s="150" t="s">
        <v>82</v>
      </c>
      <c r="AY690" s="17" t="s">
        <v>182</v>
      </c>
      <c r="BE690" s="151">
        <f>IF(N690="základní",J690,0)</f>
        <v>0</v>
      </c>
      <c r="BF690" s="151">
        <f>IF(N690="snížená",J690,0)</f>
        <v>0</v>
      </c>
      <c r="BG690" s="151">
        <f>IF(N690="zákl. přenesená",J690,0)</f>
        <v>0</v>
      </c>
      <c r="BH690" s="151">
        <f>IF(N690="sníž. přenesená",J690,0)</f>
        <v>0</v>
      </c>
      <c r="BI690" s="151">
        <f>IF(N690="nulová",J690,0)</f>
        <v>0</v>
      </c>
      <c r="BJ690" s="17" t="s">
        <v>80</v>
      </c>
      <c r="BK690" s="151">
        <f>ROUND(I690*H690,2)</f>
        <v>0</v>
      </c>
      <c r="BL690" s="17" t="s">
        <v>188</v>
      </c>
      <c r="BM690" s="150" t="s">
        <v>803</v>
      </c>
    </row>
    <row r="691" spans="2:65" s="12" customFormat="1">
      <c r="B691" s="152"/>
      <c r="D691" s="153" t="s">
        <v>195</v>
      </c>
      <c r="E691" s="154" t="s">
        <v>1</v>
      </c>
      <c r="F691" s="155" t="s">
        <v>804</v>
      </c>
      <c r="H691" s="154" t="s">
        <v>1</v>
      </c>
      <c r="L691" s="152"/>
      <c r="M691" s="156"/>
      <c r="N691" s="157"/>
      <c r="O691" s="157"/>
      <c r="P691" s="157"/>
      <c r="Q691" s="157"/>
      <c r="R691" s="157"/>
      <c r="S691" s="157"/>
      <c r="T691" s="158"/>
      <c r="AT691" s="154" t="s">
        <v>195</v>
      </c>
      <c r="AU691" s="154" t="s">
        <v>82</v>
      </c>
      <c r="AV691" s="12" t="s">
        <v>80</v>
      </c>
      <c r="AW691" s="12" t="s">
        <v>28</v>
      </c>
      <c r="AX691" s="12" t="s">
        <v>72</v>
      </c>
      <c r="AY691" s="154" t="s">
        <v>182</v>
      </c>
    </row>
    <row r="692" spans="2:65" s="13" customFormat="1">
      <c r="B692" s="159"/>
      <c r="D692" s="153" t="s">
        <v>195</v>
      </c>
      <c r="E692" s="160" t="s">
        <v>1</v>
      </c>
      <c r="F692" s="161" t="s">
        <v>111</v>
      </c>
      <c r="H692" s="162">
        <v>26.62</v>
      </c>
      <c r="L692" s="159"/>
      <c r="M692" s="163"/>
      <c r="N692" s="164"/>
      <c r="O692" s="164"/>
      <c r="P692" s="164"/>
      <c r="Q692" s="164"/>
      <c r="R692" s="164"/>
      <c r="S692" s="164"/>
      <c r="T692" s="165"/>
      <c r="AT692" s="160" t="s">
        <v>195</v>
      </c>
      <c r="AU692" s="160" t="s">
        <v>82</v>
      </c>
      <c r="AV692" s="13" t="s">
        <v>82</v>
      </c>
      <c r="AW692" s="13" t="s">
        <v>28</v>
      </c>
      <c r="AX692" s="13" t="s">
        <v>72</v>
      </c>
      <c r="AY692" s="160" t="s">
        <v>182</v>
      </c>
    </row>
    <row r="693" spans="2:65" s="15" customFormat="1">
      <c r="B693" s="182"/>
      <c r="D693" s="153" t="s">
        <v>195</v>
      </c>
      <c r="E693" s="183" t="s">
        <v>110</v>
      </c>
      <c r="F693" s="184" t="s">
        <v>555</v>
      </c>
      <c r="H693" s="185">
        <v>26.62</v>
      </c>
      <c r="L693" s="182"/>
      <c r="M693" s="186"/>
      <c r="N693" s="187"/>
      <c r="O693" s="187"/>
      <c r="P693" s="187"/>
      <c r="Q693" s="187"/>
      <c r="R693" s="187"/>
      <c r="S693" s="187"/>
      <c r="T693" s="188"/>
      <c r="AT693" s="183" t="s">
        <v>195</v>
      </c>
      <c r="AU693" s="183" t="s">
        <v>82</v>
      </c>
      <c r="AV693" s="15" t="s">
        <v>206</v>
      </c>
      <c r="AW693" s="15" t="s">
        <v>28</v>
      </c>
      <c r="AX693" s="15" t="s">
        <v>80</v>
      </c>
      <c r="AY693" s="183" t="s">
        <v>182</v>
      </c>
    </row>
    <row r="694" spans="2:65" s="1" customFormat="1" ht="16.5" customHeight="1">
      <c r="B694" s="139"/>
      <c r="C694" s="173" t="s">
        <v>805</v>
      </c>
      <c r="D694" s="173" t="s">
        <v>266</v>
      </c>
      <c r="E694" s="174" t="s">
        <v>806</v>
      </c>
      <c r="F694" s="175" t="s">
        <v>807</v>
      </c>
      <c r="G694" s="176" t="s">
        <v>242</v>
      </c>
      <c r="H694" s="177">
        <v>27.951000000000001</v>
      </c>
      <c r="I694" s="178"/>
      <c r="J694" s="178">
        <f>ROUND(I694*H694,2)</f>
        <v>0</v>
      </c>
      <c r="K694" s="175" t="s">
        <v>193</v>
      </c>
      <c r="L694" s="179"/>
      <c r="M694" s="180" t="s">
        <v>1</v>
      </c>
      <c r="N694" s="181" t="s">
        <v>37</v>
      </c>
      <c r="O694" s="148">
        <v>0</v>
      </c>
      <c r="P694" s="148">
        <f>O694*H694</f>
        <v>0</v>
      </c>
      <c r="Q694" s="148">
        <v>0.113</v>
      </c>
      <c r="R694" s="148">
        <f>Q694*H694</f>
        <v>3.1584630000000002</v>
      </c>
      <c r="S694" s="148">
        <v>0</v>
      </c>
      <c r="T694" s="149">
        <f>S694*H694</f>
        <v>0</v>
      </c>
      <c r="AR694" s="150" t="s">
        <v>239</v>
      </c>
      <c r="AT694" s="150" t="s">
        <v>266</v>
      </c>
      <c r="AU694" s="150" t="s">
        <v>82</v>
      </c>
      <c r="AY694" s="17" t="s">
        <v>182</v>
      </c>
      <c r="BE694" s="151">
        <f>IF(N694="základní",J694,0)</f>
        <v>0</v>
      </c>
      <c r="BF694" s="151">
        <f>IF(N694="snížená",J694,0)</f>
        <v>0</v>
      </c>
      <c r="BG694" s="151">
        <f>IF(N694="zákl. přenesená",J694,0)</f>
        <v>0</v>
      </c>
      <c r="BH694" s="151">
        <f>IF(N694="sníž. přenesená",J694,0)</f>
        <v>0</v>
      </c>
      <c r="BI694" s="151">
        <f>IF(N694="nulová",J694,0)</f>
        <v>0</v>
      </c>
      <c r="BJ694" s="17" t="s">
        <v>80</v>
      </c>
      <c r="BK694" s="151">
        <f>ROUND(I694*H694,2)</f>
        <v>0</v>
      </c>
      <c r="BL694" s="17" t="s">
        <v>188</v>
      </c>
      <c r="BM694" s="150" t="s">
        <v>808</v>
      </c>
    </row>
    <row r="695" spans="2:65" s="13" customFormat="1">
      <c r="B695" s="159"/>
      <c r="D695" s="153" t="s">
        <v>195</v>
      </c>
      <c r="F695" s="161" t="s">
        <v>809</v>
      </c>
      <c r="H695" s="162">
        <v>27.951000000000001</v>
      </c>
      <c r="L695" s="159"/>
      <c r="M695" s="163"/>
      <c r="N695" s="164"/>
      <c r="O695" s="164"/>
      <c r="P695" s="164"/>
      <c r="Q695" s="164"/>
      <c r="R695" s="164"/>
      <c r="S695" s="164"/>
      <c r="T695" s="165"/>
      <c r="AT695" s="160" t="s">
        <v>195</v>
      </c>
      <c r="AU695" s="160" t="s">
        <v>82</v>
      </c>
      <c r="AV695" s="13" t="s">
        <v>82</v>
      </c>
      <c r="AW695" s="13" t="s">
        <v>3</v>
      </c>
      <c r="AX695" s="13" t="s">
        <v>80</v>
      </c>
      <c r="AY695" s="160" t="s">
        <v>182</v>
      </c>
    </row>
    <row r="696" spans="2:65" s="11" customFormat="1" ht="22.9" customHeight="1">
      <c r="B696" s="127"/>
      <c r="D696" s="128" t="s">
        <v>71</v>
      </c>
      <c r="E696" s="137" t="s">
        <v>228</v>
      </c>
      <c r="F696" s="137" t="s">
        <v>810</v>
      </c>
      <c r="J696" s="138">
        <f>BK696</f>
        <v>0</v>
      </c>
      <c r="L696" s="127"/>
      <c r="M696" s="131"/>
      <c r="N696" s="132"/>
      <c r="O696" s="132"/>
      <c r="P696" s="133">
        <f>SUM(P697:P843)</f>
        <v>3372.0268420000002</v>
      </c>
      <c r="Q696" s="132"/>
      <c r="R696" s="133">
        <f>SUM(R697:R843)</f>
        <v>312.84226004999999</v>
      </c>
      <c r="S696" s="132"/>
      <c r="T696" s="134">
        <f>SUM(T697:T843)</f>
        <v>0</v>
      </c>
      <c r="AR696" s="128" t="s">
        <v>80</v>
      </c>
      <c r="AT696" s="135" t="s">
        <v>71</v>
      </c>
      <c r="AU696" s="135" t="s">
        <v>80</v>
      </c>
      <c r="AY696" s="128" t="s">
        <v>182</v>
      </c>
      <c r="BK696" s="136">
        <f>SUM(BK697:BK843)</f>
        <v>0</v>
      </c>
    </row>
    <row r="697" spans="2:65" s="1" customFormat="1" ht="24" customHeight="1">
      <c r="B697" s="139"/>
      <c r="C697" s="140" t="s">
        <v>811</v>
      </c>
      <c r="D697" s="140" t="s">
        <v>184</v>
      </c>
      <c r="E697" s="141" t="s">
        <v>812</v>
      </c>
      <c r="F697" s="142" t="s">
        <v>813</v>
      </c>
      <c r="G697" s="143" t="s">
        <v>242</v>
      </c>
      <c r="H697" s="144">
        <v>38.735999999999997</v>
      </c>
      <c r="I697" s="145"/>
      <c r="J697" s="145">
        <f>ROUND(I697*H697,2)</f>
        <v>0</v>
      </c>
      <c r="K697" s="142" t="s">
        <v>193</v>
      </c>
      <c r="L697" s="29"/>
      <c r="M697" s="146" t="s">
        <v>1</v>
      </c>
      <c r="N697" s="147" t="s">
        <v>37</v>
      </c>
      <c r="O697" s="148">
        <v>0.59199999999999997</v>
      </c>
      <c r="P697" s="148">
        <f>O697*H697</f>
        <v>22.931711999999997</v>
      </c>
      <c r="Q697" s="148">
        <v>1.8380000000000001E-2</v>
      </c>
      <c r="R697" s="148">
        <f>Q697*H697</f>
        <v>0.71196767999999999</v>
      </c>
      <c r="S697" s="148">
        <v>0</v>
      </c>
      <c r="T697" s="149">
        <f>S697*H697</f>
        <v>0</v>
      </c>
      <c r="AR697" s="150" t="s">
        <v>188</v>
      </c>
      <c r="AT697" s="150" t="s">
        <v>184</v>
      </c>
      <c r="AU697" s="150" t="s">
        <v>82</v>
      </c>
      <c r="AY697" s="17" t="s">
        <v>182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7" t="s">
        <v>80</v>
      </c>
      <c r="BK697" s="151">
        <f>ROUND(I697*H697,2)</f>
        <v>0</v>
      </c>
      <c r="BL697" s="17" t="s">
        <v>188</v>
      </c>
      <c r="BM697" s="150" t="s">
        <v>814</v>
      </c>
    </row>
    <row r="698" spans="2:65" s="13" customFormat="1">
      <c r="B698" s="159"/>
      <c r="D698" s="153" t="s">
        <v>195</v>
      </c>
      <c r="E698" s="160" t="s">
        <v>1</v>
      </c>
      <c r="F698" s="161" t="s">
        <v>815</v>
      </c>
      <c r="H698" s="162">
        <v>29.376000000000001</v>
      </c>
      <c r="L698" s="159"/>
      <c r="M698" s="163"/>
      <c r="N698" s="164"/>
      <c r="O698" s="164"/>
      <c r="P698" s="164"/>
      <c r="Q698" s="164"/>
      <c r="R698" s="164"/>
      <c r="S698" s="164"/>
      <c r="T698" s="165"/>
      <c r="AT698" s="160" t="s">
        <v>195</v>
      </c>
      <c r="AU698" s="160" t="s">
        <v>82</v>
      </c>
      <c r="AV698" s="13" t="s">
        <v>82</v>
      </c>
      <c r="AW698" s="13" t="s">
        <v>28</v>
      </c>
      <c r="AX698" s="13" t="s">
        <v>72</v>
      </c>
      <c r="AY698" s="160" t="s">
        <v>182</v>
      </c>
    </row>
    <row r="699" spans="2:65" s="12" customFormat="1">
      <c r="B699" s="152"/>
      <c r="D699" s="153" t="s">
        <v>195</v>
      </c>
      <c r="E699" s="154" t="s">
        <v>1</v>
      </c>
      <c r="F699" s="155" t="s">
        <v>415</v>
      </c>
      <c r="H699" s="154" t="s">
        <v>1</v>
      </c>
      <c r="L699" s="152"/>
      <c r="M699" s="156"/>
      <c r="N699" s="157"/>
      <c r="O699" s="157"/>
      <c r="P699" s="157"/>
      <c r="Q699" s="157"/>
      <c r="R699" s="157"/>
      <c r="S699" s="157"/>
      <c r="T699" s="158"/>
      <c r="AT699" s="154" t="s">
        <v>195</v>
      </c>
      <c r="AU699" s="154" t="s">
        <v>82</v>
      </c>
      <c r="AV699" s="12" t="s">
        <v>80</v>
      </c>
      <c r="AW699" s="12" t="s">
        <v>28</v>
      </c>
      <c r="AX699" s="12" t="s">
        <v>72</v>
      </c>
      <c r="AY699" s="154" t="s">
        <v>182</v>
      </c>
    </row>
    <row r="700" spans="2:65" s="13" customFormat="1">
      <c r="B700" s="159"/>
      <c r="D700" s="153" t="s">
        <v>195</v>
      </c>
      <c r="E700" s="160" t="s">
        <v>1</v>
      </c>
      <c r="F700" s="161" t="s">
        <v>816</v>
      </c>
      <c r="H700" s="162">
        <v>9.36</v>
      </c>
      <c r="L700" s="159"/>
      <c r="M700" s="163"/>
      <c r="N700" s="164"/>
      <c r="O700" s="164"/>
      <c r="P700" s="164"/>
      <c r="Q700" s="164"/>
      <c r="R700" s="164"/>
      <c r="S700" s="164"/>
      <c r="T700" s="165"/>
      <c r="AT700" s="160" t="s">
        <v>195</v>
      </c>
      <c r="AU700" s="160" t="s">
        <v>82</v>
      </c>
      <c r="AV700" s="13" t="s">
        <v>82</v>
      </c>
      <c r="AW700" s="13" t="s">
        <v>28</v>
      </c>
      <c r="AX700" s="13" t="s">
        <v>72</v>
      </c>
      <c r="AY700" s="160" t="s">
        <v>182</v>
      </c>
    </row>
    <row r="701" spans="2:65" s="14" customFormat="1">
      <c r="B701" s="166"/>
      <c r="D701" s="153" t="s">
        <v>195</v>
      </c>
      <c r="E701" s="167" t="s">
        <v>1</v>
      </c>
      <c r="F701" s="168" t="s">
        <v>205</v>
      </c>
      <c r="H701" s="169">
        <v>38.735999999999997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7" t="s">
        <v>195</v>
      </c>
      <c r="AU701" s="167" t="s">
        <v>82</v>
      </c>
      <c r="AV701" s="14" t="s">
        <v>188</v>
      </c>
      <c r="AW701" s="14" t="s">
        <v>28</v>
      </c>
      <c r="AX701" s="14" t="s">
        <v>80</v>
      </c>
      <c r="AY701" s="167" t="s">
        <v>182</v>
      </c>
    </row>
    <row r="702" spans="2:65" s="1" customFormat="1" ht="24" customHeight="1">
      <c r="B702" s="139"/>
      <c r="C702" s="140" t="s">
        <v>817</v>
      </c>
      <c r="D702" s="140" t="s">
        <v>184</v>
      </c>
      <c r="E702" s="141" t="s">
        <v>818</v>
      </c>
      <c r="F702" s="142" t="s">
        <v>819</v>
      </c>
      <c r="G702" s="143" t="s">
        <v>242</v>
      </c>
      <c r="H702" s="144">
        <v>248.125</v>
      </c>
      <c r="I702" s="145"/>
      <c r="J702" s="145">
        <f>ROUND(I702*H702,2)</f>
        <v>0</v>
      </c>
      <c r="K702" s="142" t="s">
        <v>193</v>
      </c>
      <c r="L702" s="29"/>
      <c r="M702" s="146" t="s">
        <v>1</v>
      </c>
      <c r="N702" s="147" t="s">
        <v>37</v>
      </c>
      <c r="O702" s="148">
        <v>0.35</v>
      </c>
      <c r="P702" s="148">
        <f>O702*H702</f>
        <v>86.84375</v>
      </c>
      <c r="Q702" s="148">
        <v>1.575E-2</v>
      </c>
      <c r="R702" s="148">
        <f>Q702*H702</f>
        <v>3.9079687500000002</v>
      </c>
      <c r="S702" s="148">
        <v>0</v>
      </c>
      <c r="T702" s="149">
        <f>S702*H702</f>
        <v>0</v>
      </c>
      <c r="AR702" s="150" t="s">
        <v>188</v>
      </c>
      <c r="AT702" s="150" t="s">
        <v>184</v>
      </c>
      <c r="AU702" s="150" t="s">
        <v>82</v>
      </c>
      <c r="AY702" s="17" t="s">
        <v>182</v>
      </c>
      <c r="BE702" s="151">
        <f>IF(N702="základní",J702,0)</f>
        <v>0</v>
      </c>
      <c r="BF702" s="151">
        <f>IF(N702="snížená",J702,0)</f>
        <v>0</v>
      </c>
      <c r="BG702" s="151">
        <f>IF(N702="zákl. přenesená",J702,0)</f>
        <v>0</v>
      </c>
      <c r="BH702" s="151">
        <f>IF(N702="sníž. přenesená",J702,0)</f>
        <v>0</v>
      </c>
      <c r="BI702" s="151">
        <f>IF(N702="nulová",J702,0)</f>
        <v>0</v>
      </c>
      <c r="BJ702" s="17" t="s">
        <v>80</v>
      </c>
      <c r="BK702" s="151">
        <f>ROUND(I702*H702,2)</f>
        <v>0</v>
      </c>
      <c r="BL702" s="17" t="s">
        <v>188</v>
      </c>
      <c r="BM702" s="150" t="s">
        <v>820</v>
      </c>
    </row>
    <row r="703" spans="2:65" s="12" customFormat="1">
      <c r="B703" s="152"/>
      <c r="D703" s="153" t="s">
        <v>195</v>
      </c>
      <c r="E703" s="154" t="s">
        <v>1</v>
      </c>
      <c r="F703" s="155" t="s">
        <v>821</v>
      </c>
      <c r="H703" s="154" t="s">
        <v>1</v>
      </c>
      <c r="L703" s="152"/>
      <c r="M703" s="156"/>
      <c r="N703" s="157"/>
      <c r="O703" s="157"/>
      <c r="P703" s="157"/>
      <c r="Q703" s="157"/>
      <c r="R703" s="157"/>
      <c r="S703" s="157"/>
      <c r="T703" s="158"/>
      <c r="AT703" s="154" t="s">
        <v>195</v>
      </c>
      <c r="AU703" s="154" t="s">
        <v>82</v>
      </c>
      <c r="AV703" s="12" t="s">
        <v>80</v>
      </c>
      <c r="AW703" s="12" t="s">
        <v>28</v>
      </c>
      <c r="AX703" s="12" t="s">
        <v>72</v>
      </c>
      <c r="AY703" s="154" t="s">
        <v>182</v>
      </c>
    </row>
    <row r="704" spans="2:65" s="13" customFormat="1">
      <c r="B704" s="159"/>
      <c r="D704" s="153" t="s">
        <v>195</v>
      </c>
      <c r="E704" s="160" t="s">
        <v>1</v>
      </c>
      <c r="F704" s="161" t="s">
        <v>822</v>
      </c>
      <c r="H704" s="162">
        <v>248.125</v>
      </c>
      <c r="L704" s="159"/>
      <c r="M704" s="163"/>
      <c r="N704" s="164"/>
      <c r="O704" s="164"/>
      <c r="P704" s="164"/>
      <c r="Q704" s="164"/>
      <c r="R704" s="164"/>
      <c r="S704" s="164"/>
      <c r="T704" s="165"/>
      <c r="AT704" s="160" t="s">
        <v>195</v>
      </c>
      <c r="AU704" s="160" t="s">
        <v>82</v>
      </c>
      <c r="AV704" s="13" t="s">
        <v>82</v>
      </c>
      <c r="AW704" s="13" t="s">
        <v>28</v>
      </c>
      <c r="AX704" s="13" t="s">
        <v>72</v>
      </c>
      <c r="AY704" s="160" t="s">
        <v>182</v>
      </c>
    </row>
    <row r="705" spans="2:65" s="14" customFormat="1">
      <c r="B705" s="166"/>
      <c r="D705" s="153" t="s">
        <v>195</v>
      </c>
      <c r="E705" s="167" t="s">
        <v>1</v>
      </c>
      <c r="F705" s="168" t="s">
        <v>205</v>
      </c>
      <c r="H705" s="169">
        <v>248.125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7" t="s">
        <v>195</v>
      </c>
      <c r="AU705" s="167" t="s">
        <v>82</v>
      </c>
      <c r="AV705" s="14" t="s">
        <v>188</v>
      </c>
      <c r="AW705" s="14" t="s">
        <v>28</v>
      </c>
      <c r="AX705" s="14" t="s">
        <v>80</v>
      </c>
      <c r="AY705" s="167" t="s">
        <v>182</v>
      </c>
    </row>
    <row r="706" spans="2:65" s="1" customFormat="1" ht="24" customHeight="1">
      <c r="B706" s="139"/>
      <c r="C706" s="140" t="s">
        <v>823</v>
      </c>
      <c r="D706" s="140" t="s">
        <v>184</v>
      </c>
      <c r="E706" s="141" t="s">
        <v>824</v>
      </c>
      <c r="F706" s="142" t="s">
        <v>825</v>
      </c>
      <c r="G706" s="143" t="s">
        <v>242</v>
      </c>
      <c r="H706" s="144">
        <v>1947.9670000000001</v>
      </c>
      <c r="I706" s="145"/>
      <c r="J706" s="145">
        <f>ROUND(I706*H706,2)</f>
        <v>0</v>
      </c>
      <c r="K706" s="142" t="s">
        <v>193</v>
      </c>
      <c r="L706" s="29"/>
      <c r="M706" s="146" t="s">
        <v>1</v>
      </c>
      <c r="N706" s="147" t="s">
        <v>37</v>
      </c>
      <c r="O706" s="148">
        <v>0.47</v>
      </c>
      <c r="P706" s="148">
        <f>O706*H706</f>
        <v>915.54449</v>
      </c>
      <c r="Q706" s="148">
        <v>1.8380000000000001E-2</v>
      </c>
      <c r="R706" s="148">
        <f>Q706*H706</f>
        <v>35.80363346</v>
      </c>
      <c r="S706" s="148">
        <v>0</v>
      </c>
      <c r="T706" s="149">
        <f>S706*H706</f>
        <v>0</v>
      </c>
      <c r="AR706" s="150" t="s">
        <v>188</v>
      </c>
      <c r="AT706" s="150" t="s">
        <v>184</v>
      </c>
      <c r="AU706" s="150" t="s">
        <v>82</v>
      </c>
      <c r="AY706" s="17" t="s">
        <v>182</v>
      </c>
      <c r="BE706" s="151">
        <f>IF(N706="základní",J706,0)</f>
        <v>0</v>
      </c>
      <c r="BF706" s="151">
        <f>IF(N706="snížená",J706,0)</f>
        <v>0</v>
      </c>
      <c r="BG706" s="151">
        <f>IF(N706="zákl. přenesená",J706,0)</f>
        <v>0</v>
      </c>
      <c r="BH706" s="151">
        <f>IF(N706="sníž. přenesená",J706,0)</f>
        <v>0</v>
      </c>
      <c r="BI706" s="151">
        <f>IF(N706="nulová",J706,0)</f>
        <v>0</v>
      </c>
      <c r="BJ706" s="17" t="s">
        <v>80</v>
      </c>
      <c r="BK706" s="151">
        <f>ROUND(I706*H706,2)</f>
        <v>0</v>
      </c>
      <c r="BL706" s="17" t="s">
        <v>188</v>
      </c>
      <c r="BM706" s="150" t="s">
        <v>826</v>
      </c>
    </row>
    <row r="707" spans="2:65" s="12" customFormat="1">
      <c r="B707" s="152"/>
      <c r="D707" s="153" t="s">
        <v>195</v>
      </c>
      <c r="E707" s="154" t="s">
        <v>1</v>
      </c>
      <c r="F707" s="155" t="s">
        <v>827</v>
      </c>
      <c r="H707" s="154" t="s">
        <v>1</v>
      </c>
      <c r="L707" s="152"/>
      <c r="M707" s="156"/>
      <c r="N707" s="157"/>
      <c r="O707" s="157"/>
      <c r="P707" s="157"/>
      <c r="Q707" s="157"/>
      <c r="R707" s="157"/>
      <c r="S707" s="157"/>
      <c r="T707" s="158"/>
      <c r="AT707" s="154" t="s">
        <v>195</v>
      </c>
      <c r="AU707" s="154" t="s">
        <v>82</v>
      </c>
      <c r="AV707" s="12" t="s">
        <v>80</v>
      </c>
      <c r="AW707" s="12" t="s">
        <v>28</v>
      </c>
      <c r="AX707" s="12" t="s">
        <v>72</v>
      </c>
      <c r="AY707" s="154" t="s">
        <v>182</v>
      </c>
    </row>
    <row r="708" spans="2:65" s="12" customFormat="1">
      <c r="B708" s="152"/>
      <c r="D708" s="153" t="s">
        <v>195</v>
      </c>
      <c r="E708" s="154" t="s">
        <v>1</v>
      </c>
      <c r="F708" s="155" t="s">
        <v>401</v>
      </c>
      <c r="H708" s="154" t="s">
        <v>1</v>
      </c>
      <c r="L708" s="152"/>
      <c r="M708" s="156"/>
      <c r="N708" s="157"/>
      <c r="O708" s="157"/>
      <c r="P708" s="157"/>
      <c r="Q708" s="157"/>
      <c r="R708" s="157"/>
      <c r="S708" s="157"/>
      <c r="T708" s="158"/>
      <c r="AT708" s="154" t="s">
        <v>195</v>
      </c>
      <c r="AU708" s="154" t="s">
        <v>82</v>
      </c>
      <c r="AV708" s="12" t="s">
        <v>80</v>
      </c>
      <c r="AW708" s="12" t="s">
        <v>28</v>
      </c>
      <c r="AX708" s="12" t="s">
        <v>72</v>
      </c>
      <c r="AY708" s="154" t="s">
        <v>182</v>
      </c>
    </row>
    <row r="709" spans="2:65" s="13" customFormat="1">
      <c r="B709" s="159"/>
      <c r="D709" s="153" t="s">
        <v>195</v>
      </c>
      <c r="E709" s="160" t="s">
        <v>1</v>
      </c>
      <c r="F709" s="161" t="s">
        <v>828</v>
      </c>
      <c r="H709" s="162">
        <v>332.96</v>
      </c>
      <c r="L709" s="159"/>
      <c r="M709" s="163"/>
      <c r="N709" s="164"/>
      <c r="O709" s="164"/>
      <c r="P709" s="164"/>
      <c r="Q709" s="164"/>
      <c r="R709" s="164"/>
      <c r="S709" s="164"/>
      <c r="T709" s="165"/>
      <c r="AT709" s="160" t="s">
        <v>195</v>
      </c>
      <c r="AU709" s="160" t="s">
        <v>82</v>
      </c>
      <c r="AV709" s="13" t="s">
        <v>82</v>
      </c>
      <c r="AW709" s="13" t="s">
        <v>28</v>
      </c>
      <c r="AX709" s="13" t="s">
        <v>72</v>
      </c>
      <c r="AY709" s="160" t="s">
        <v>182</v>
      </c>
    </row>
    <row r="710" spans="2:65" s="13" customFormat="1">
      <c r="B710" s="159"/>
      <c r="D710" s="153" t="s">
        <v>195</v>
      </c>
      <c r="E710" s="160" t="s">
        <v>1</v>
      </c>
      <c r="F710" s="161" t="s">
        <v>829</v>
      </c>
      <c r="H710" s="162">
        <v>-1.95</v>
      </c>
      <c r="L710" s="159"/>
      <c r="M710" s="163"/>
      <c r="N710" s="164"/>
      <c r="O710" s="164"/>
      <c r="P710" s="164"/>
      <c r="Q710" s="164"/>
      <c r="R710" s="164"/>
      <c r="S710" s="164"/>
      <c r="T710" s="165"/>
      <c r="AT710" s="160" t="s">
        <v>195</v>
      </c>
      <c r="AU710" s="160" t="s">
        <v>82</v>
      </c>
      <c r="AV710" s="13" t="s">
        <v>82</v>
      </c>
      <c r="AW710" s="13" t="s">
        <v>28</v>
      </c>
      <c r="AX710" s="13" t="s">
        <v>72</v>
      </c>
      <c r="AY710" s="160" t="s">
        <v>182</v>
      </c>
    </row>
    <row r="711" spans="2:65" s="13" customFormat="1">
      <c r="B711" s="159"/>
      <c r="D711" s="153" t="s">
        <v>195</v>
      </c>
      <c r="E711" s="160" t="s">
        <v>1</v>
      </c>
      <c r="F711" s="161" t="s">
        <v>830</v>
      </c>
      <c r="H711" s="162">
        <v>-0.20300000000000001</v>
      </c>
      <c r="L711" s="159"/>
      <c r="M711" s="163"/>
      <c r="N711" s="164"/>
      <c r="O711" s="164"/>
      <c r="P711" s="164"/>
      <c r="Q711" s="164"/>
      <c r="R711" s="164"/>
      <c r="S711" s="164"/>
      <c r="T711" s="165"/>
      <c r="AT711" s="160" t="s">
        <v>195</v>
      </c>
      <c r="AU711" s="160" t="s">
        <v>82</v>
      </c>
      <c r="AV711" s="13" t="s">
        <v>82</v>
      </c>
      <c r="AW711" s="13" t="s">
        <v>28</v>
      </c>
      <c r="AX711" s="13" t="s">
        <v>72</v>
      </c>
      <c r="AY711" s="160" t="s">
        <v>182</v>
      </c>
    </row>
    <row r="712" spans="2:65" s="13" customFormat="1">
      <c r="B712" s="159"/>
      <c r="D712" s="153" t="s">
        <v>195</v>
      </c>
      <c r="E712" s="160" t="s">
        <v>1</v>
      </c>
      <c r="F712" s="161" t="s">
        <v>831</v>
      </c>
      <c r="H712" s="162">
        <v>-4.8</v>
      </c>
      <c r="L712" s="159"/>
      <c r="M712" s="163"/>
      <c r="N712" s="164"/>
      <c r="O712" s="164"/>
      <c r="P712" s="164"/>
      <c r="Q712" s="164"/>
      <c r="R712" s="164"/>
      <c r="S712" s="164"/>
      <c r="T712" s="165"/>
      <c r="AT712" s="160" t="s">
        <v>195</v>
      </c>
      <c r="AU712" s="160" t="s">
        <v>82</v>
      </c>
      <c r="AV712" s="13" t="s">
        <v>82</v>
      </c>
      <c r="AW712" s="13" t="s">
        <v>28</v>
      </c>
      <c r="AX712" s="13" t="s">
        <v>72</v>
      </c>
      <c r="AY712" s="160" t="s">
        <v>182</v>
      </c>
    </row>
    <row r="713" spans="2:65" s="13" customFormat="1">
      <c r="B713" s="159"/>
      <c r="D713" s="153" t="s">
        <v>195</v>
      </c>
      <c r="E713" s="160" t="s">
        <v>1</v>
      </c>
      <c r="F713" s="161" t="s">
        <v>832</v>
      </c>
      <c r="H713" s="162">
        <v>0.46500000000000002</v>
      </c>
      <c r="L713" s="159"/>
      <c r="M713" s="163"/>
      <c r="N713" s="164"/>
      <c r="O713" s="164"/>
      <c r="P713" s="164"/>
      <c r="Q713" s="164"/>
      <c r="R713" s="164"/>
      <c r="S713" s="164"/>
      <c r="T713" s="165"/>
      <c r="AT713" s="160" t="s">
        <v>195</v>
      </c>
      <c r="AU713" s="160" t="s">
        <v>82</v>
      </c>
      <c r="AV713" s="13" t="s">
        <v>82</v>
      </c>
      <c r="AW713" s="13" t="s">
        <v>28</v>
      </c>
      <c r="AX713" s="13" t="s">
        <v>72</v>
      </c>
      <c r="AY713" s="160" t="s">
        <v>182</v>
      </c>
    </row>
    <row r="714" spans="2:65" s="13" customFormat="1">
      <c r="B714" s="159"/>
      <c r="D714" s="153" t="s">
        <v>195</v>
      </c>
      <c r="E714" s="160" t="s">
        <v>1</v>
      </c>
      <c r="F714" s="161" t="s">
        <v>833</v>
      </c>
      <c r="H714" s="162">
        <v>-0.21</v>
      </c>
      <c r="L714" s="159"/>
      <c r="M714" s="163"/>
      <c r="N714" s="164"/>
      <c r="O714" s="164"/>
      <c r="P714" s="164"/>
      <c r="Q714" s="164"/>
      <c r="R714" s="164"/>
      <c r="S714" s="164"/>
      <c r="T714" s="165"/>
      <c r="AT714" s="160" t="s">
        <v>195</v>
      </c>
      <c r="AU714" s="160" t="s">
        <v>82</v>
      </c>
      <c r="AV714" s="13" t="s">
        <v>82</v>
      </c>
      <c r="AW714" s="13" t="s">
        <v>28</v>
      </c>
      <c r="AX714" s="13" t="s">
        <v>72</v>
      </c>
      <c r="AY714" s="160" t="s">
        <v>182</v>
      </c>
    </row>
    <row r="715" spans="2:65" s="13" customFormat="1">
      <c r="B715" s="159"/>
      <c r="D715" s="153" t="s">
        <v>195</v>
      </c>
      <c r="E715" s="160" t="s">
        <v>1</v>
      </c>
      <c r="F715" s="161" t="s">
        <v>834</v>
      </c>
      <c r="H715" s="162">
        <v>-0.79500000000000004</v>
      </c>
      <c r="L715" s="159"/>
      <c r="M715" s="163"/>
      <c r="N715" s="164"/>
      <c r="O715" s="164"/>
      <c r="P715" s="164"/>
      <c r="Q715" s="164"/>
      <c r="R715" s="164"/>
      <c r="S715" s="164"/>
      <c r="T715" s="165"/>
      <c r="AT715" s="160" t="s">
        <v>195</v>
      </c>
      <c r="AU715" s="160" t="s">
        <v>82</v>
      </c>
      <c r="AV715" s="13" t="s">
        <v>82</v>
      </c>
      <c r="AW715" s="13" t="s">
        <v>28</v>
      </c>
      <c r="AX715" s="13" t="s">
        <v>72</v>
      </c>
      <c r="AY715" s="160" t="s">
        <v>182</v>
      </c>
    </row>
    <row r="716" spans="2:65" s="13" customFormat="1">
      <c r="B716" s="159"/>
      <c r="D716" s="153" t="s">
        <v>195</v>
      </c>
      <c r="E716" s="160" t="s">
        <v>1</v>
      </c>
      <c r="F716" s="161" t="s">
        <v>835</v>
      </c>
      <c r="H716" s="162">
        <v>-4</v>
      </c>
      <c r="L716" s="159"/>
      <c r="M716" s="163"/>
      <c r="N716" s="164"/>
      <c r="O716" s="164"/>
      <c r="P716" s="164"/>
      <c r="Q716" s="164"/>
      <c r="R716" s="164"/>
      <c r="S716" s="164"/>
      <c r="T716" s="165"/>
      <c r="AT716" s="160" t="s">
        <v>195</v>
      </c>
      <c r="AU716" s="160" t="s">
        <v>82</v>
      </c>
      <c r="AV716" s="13" t="s">
        <v>82</v>
      </c>
      <c r="AW716" s="13" t="s">
        <v>28</v>
      </c>
      <c r="AX716" s="13" t="s">
        <v>72</v>
      </c>
      <c r="AY716" s="160" t="s">
        <v>182</v>
      </c>
    </row>
    <row r="717" spans="2:65" s="15" customFormat="1">
      <c r="B717" s="182"/>
      <c r="D717" s="153" t="s">
        <v>195</v>
      </c>
      <c r="E717" s="183" t="s">
        <v>1</v>
      </c>
      <c r="F717" s="184" t="s">
        <v>555</v>
      </c>
      <c r="H717" s="185">
        <v>321.46699999999998</v>
      </c>
      <c r="L717" s="182"/>
      <c r="M717" s="186"/>
      <c r="N717" s="187"/>
      <c r="O717" s="187"/>
      <c r="P717" s="187"/>
      <c r="Q717" s="187"/>
      <c r="R717" s="187"/>
      <c r="S717" s="187"/>
      <c r="T717" s="188"/>
      <c r="AT717" s="183" t="s">
        <v>195</v>
      </c>
      <c r="AU717" s="183" t="s">
        <v>82</v>
      </c>
      <c r="AV717" s="15" t="s">
        <v>206</v>
      </c>
      <c r="AW717" s="15" t="s">
        <v>28</v>
      </c>
      <c r="AX717" s="15" t="s">
        <v>72</v>
      </c>
      <c r="AY717" s="183" t="s">
        <v>182</v>
      </c>
    </row>
    <row r="718" spans="2:65" s="12" customFormat="1">
      <c r="B718" s="152"/>
      <c r="D718" s="153" t="s">
        <v>195</v>
      </c>
      <c r="E718" s="154" t="s">
        <v>1</v>
      </c>
      <c r="F718" s="155" t="s">
        <v>410</v>
      </c>
      <c r="H718" s="154" t="s">
        <v>1</v>
      </c>
      <c r="L718" s="152"/>
      <c r="M718" s="156"/>
      <c r="N718" s="157"/>
      <c r="O718" s="157"/>
      <c r="P718" s="157"/>
      <c r="Q718" s="157"/>
      <c r="R718" s="157"/>
      <c r="S718" s="157"/>
      <c r="T718" s="158"/>
      <c r="AT718" s="154" t="s">
        <v>195</v>
      </c>
      <c r="AU718" s="154" t="s">
        <v>82</v>
      </c>
      <c r="AV718" s="12" t="s">
        <v>80</v>
      </c>
      <c r="AW718" s="12" t="s">
        <v>28</v>
      </c>
      <c r="AX718" s="12" t="s">
        <v>72</v>
      </c>
      <c r="AY718" s="154" t="s">
        <v>182</v>
      </c>
    </row>
    <row r="719" spans="2:65" s="13" customFormat="1">
      <c r="B719" s="159"/>
      <c r="D719" s="153" t="s">
        <v>195</v>
      </c>
      <c r="E719" s="160" t="s">
        <v>1</v>
      </c>
      <c r="F719" s="161" t="s">
        <v>836</v>
      </c>
      <c r="H719" s="162">
        <v>116.48</v>
      </c>
      <c r="L719" s="159"/>
      <c r="M719" s="163"/>
      <c r="N719" s="164"/>
      <c r="O719" s="164"/>
      <c r="P719" s="164"/>
      <c r="Q719" s="164"/>
      <c r="R719" s="164"/>
      <c r="S719" s="164"/>
      <c r="T719" s="165"/>
      <c r="AT719" s="160" t="s">
        <v>195</v>
      </c>
      <c r="AU719" s="160" t="s">
        <v>82</v>
      </c>
      <c r="AV719" s="13" t="s">
        <v>82</v>
      </c>
      <c r="AW719" s="13" t="s">
        <v>28</v>
      </c>
      <c r="AX719" s="13" t="s">
        <v>72</v>
      </c>
      <c r="AY719" s="160" t="s">
        <v>182</v>
      </c>
    </row>
    <row r="720" spans="2:65" s="13" customFormat="1">
      <c r="B720" s="159"/>
      <c r="D720" s="153" t="s">
        <v>195</v>
      </c>
      <c r="E720" s="160" t="s">
        <v>1</v>
      </c>
      <c r="F720" s="161" t="s">
        <v>829</v>
      </c>
      <c r="H720" s="162">
        <v>-1.95</v>
      </c>
      <c r="L720" s="159"/>
      <c r="M720" s="163"/>
      <c r="N720" s="164"/>
      <c r="O720" s="164"/>
      <c r="P720" s="164"/>
      <c r="Q720" s="164"/>
      <c r="R720" s="164"/>
      <c r="S720" s="164"/>
      <c r="T720" s="165"/>
      <c r="AT720" s="160" t="s">
        <v>195</v>
      </c>
      <c r="AU720" s="160" t="s">
        <v>82</v>
      </c>
      <c r="AV720" s="13" t="s">
        <v>82</v>
      </c>
      <c r="AW720" s="13" t="s">
        <v>28</v>
      </c>
      <c r="AX720" s="13" t="s">
        <v>72</v>
      </c>
      <c r="AY720" s="160" t="s">
        <v>182</v>
      </c>
    </row>
    <row r="721" spans="2:51" s="13" customFormat="1">
      <c r="B721" s="159"/>
      <c r="D721" s="153" t="s">
        <v>195</v>
      </c>
      <c r="E721" s="160" t="s">
        <v>1</v>
      </c>
      <c r="F721" s="161" t="s">
        <v>837</v>
      </c>
      <c r="H721" s="162">
        <v>-3</v>
      </c>
      <c r="L721" s="159"/>
      <c r="M721" s="163"/>
      <c r="N721" s="164"/>
      <c r="O721" s="164"/>
      <c r="P721" s="164"/>
      <c r="Q721" s="164"/>
      <c r="R721" s="164"/>
      <c r="S721" s="164"/>
      <c r="T721" s="165"/>
      <c r="AT721" s="160" t="s">
        <v>195</v>
      </c>
      <c r="AU721" s="160" t="s">
        <v>82</v>
      </c>
      <c r="AV721" s="13" t="s">
        <v>82</v>
      </c>
      <c r="AW721" s="13" t="s">
        <v>28</v>
      </c>
      <c r="AX721" s="13" t="s">
        <v>72</v>
      </c>
      <c r="AY721" s="160" t="s">
        <v>182</v>
      </c>
    </row>
    <row r="722" spans="2:51" s="15" customFormat="1">
      <c r="B722" s="182"/>
      <c r="D722" s="153" t="s">
        <v>195</v>
      </c>
      <c r="E722" s="183" t="s">
        <v>1</v>
      </c>
      <c r="F722" s="184" t="s">
        <v>555</v>
      </c>
      <c r="H722" s="185">
        <v>111.53</v>
      </c>
      <c r="L722" s="182"/>
      <c r="M722" s="186"/>
      <c r="N722" s="187"/>
      <c r="O722" s="187"/>
      <c r="P722" s="187"/>
      <c r="Q722" s="187"/>
      <c r="R722" s="187"/>
      <c r="S722" s="187"/>
      <c r="T722" s="188"/>
      <c r="AT722" s="183" t="s">
        <v>195</v>
      </c>
      <c r="AU722" s="183" t="s">
        <v>82</v>
      </c>
      <c r="AV722" s="15" t="s">
        <v>206</v>
      </c>
      <c r="AW722" s="15" t="s">
        <v>28</v>
      </c>
      <c r="AX722" s="15" t="s">
        <v>72</v>
      </c>
      <c r="AY722" s="183" t="s">
        <v>182</v>
      </c>
    </row>
    <row r="723" spans="2:51" s="12" customFormat="1">
      <c r="B723" s="152"/>
      <c r="D723" s="153" t="s">
        <v>195</v>
      </c>
      <c r="E723" s="154" t="s">
        <v>1</v>
      </c>
      <c r="F723" s="155" t="s">
        <v>838</v>
      </c>
      <c r="H723" s="154" t="s">
        <v>1</v>
      </c>
      <c r="L723" s="152"/>
      <c r="M723" s="156"/>
      <c r="N723" s="157"/>
      <c r="O723" s="157"/>
      <c r="P723" s="157"/>
      <c r="Q723" s="157"/>
      <c r="R723" s="157"/>
      <c r="S723" s="157"/>
      <c r="T723" s="158"/>
      <c r="AT723" s="154" t="s">
        <v>195</v>
      </c>
      <c r="AU723" s="154" t="s">
        <v>82</v>
      </c>
      <c r="AV723" s="12" t="s">
        <v>80</v>
      </c>
      <c r="AW723" s="12" t="s">
        <v>28</v>
      </c>
      <c r="AX723" s="12" t="s">
        <v>72</v>
      </c>
      <c r="AY723" s="154" t="s">
        <v>182</v>
      </c>
    </row>
    <row r="724" spans="2:51" s="12" customFormat="1">
      <c r="B724" s="152"/>
      <c r="D724" s="153" t="s">
        <v>195</v>
      </c>
      <c r="E724" s="154" t="s">
        <v>1</v>
      </c>
      <c r="F724" s="155" t="s">
        <v>401</v>
      </c>
      <c r="H724" s="154" t="s">
        <v>1</v>
      </c>
      <c r="L724" s="152"/>
      <c r="M724" s="156"/>
      <c r="N724" s="157"/>
      <c r="O724" s="157"/>
      <c r="P724" s="157"/>
      <c r="Q724" s="157"/>
      <c r="R724" s="157"/>
      <c r="S724" s="157"/>
      <c r="T724" s="158"/>
      <c r="AT724" s="154" t="s">
        <v>195</v>
      </c>
      <c r="AU724" s="154" t="s">
        <v>82</v>
      </c>
      <c r="AV724" s="12" t="s">
        <v>80</v>
      </c>
      <c r="AW724" s="12" t="s">
        <v>28</v>
      </c>
      <c r="AX724" s="12" t="s">
        <v>72</v>
      </c>
      <c r="AY724" s="154" t="s">
        <v>182</v>
      </c>
    </row>
    <row r="725" spans="2:51" s="13" customFormat="1">
      <c r="B725" s="159"/>
      <c r="D725" s="153" t="s">
        <v>195</v>
      </c>
      <c r="E725" s="160" t="s">
        <v>1</v>
      </c>
      <c r="F725" s="161" t="s">
        <v>419</v>
      </c>
      <c r="H725" s="162">
        <v>35.840000000000003</v>
      </c>
      <c r="L725" s="159"/>
      <c r="M725" s="163"/>
      <c r="N725" s="164"/>
      <c r="O725" s="164"/>
      <c r="P725" s="164"/>
      <c r="Q725" s="164"/>
      <c r="R725" s="164"/>
      <c r="S725" s="164"/>
      <c r="T725" s="165"/>
      <c r="AT725" s="160" t="s">
        <v>195</v>
      </c>
      <c r="AU725" s="160" t="s">
        <v>82</v>
      </c>
      <c r="AV725" s="13" t="s">
        <v>82</v>
      </c>
      <c r="AW725" s="13" t="s">
        <v>28</v>
      </c>
      <c r="AX725" s="13" t="s">
        <v>72</v>
      </c>
      <c r="AY725" s="160" t="s">
        <v>182</v>
      </c>
    </row>
    <row r="726" spans="2:51" s="13" customFormat="1">
      <c r="B726" s="159"/>
      <c r="D726" s="153" t="s">
        <v>195</v>
      </c>
      <c r="E726" s="160" t="s">
        <v>1</v>
      </c>
      <c r="F726" s="161" t="s">
        <v>839</v>
      </c>
      <c r="H726" s="162">
        <v>-0.24</v>
      </c>
      <c r="L726" s="159"/>
      <c r="M726" s="163"/>
      <c r="N726" s="164"/>
      <c r="O726" s="164"/>
      <c r="P726" s="164"/>
      <c r="Q726" s="164"/>
      <c r="R726" s="164"/>
      <c r="S726" s="164"/>
      <c r="T726" s="165"/>
      <c r="AT726" s="160" t="s">
        <v>195</v>
      </c>
      <c r="AU726" s="160" t="s">
        <v>82</v>
      </c>
      <c r="AV726" s="13" t="s">
        <v>82</v>
      </c>
      <c r="AW726" s="13" t="s">
        <v>28</v>
      </c>
      <c r="AX726" s="13" t="s">
        <v>72</v>
      </c>
      <c r="AY726" s="160" t="s">
        <v>182</v>
      </c>
    </row>
    <row r="727" spans="2:51" s="13" customFormat="1">
      <c r="B727" s="159"/>
      <c r="D727" s="153" t="s">
        <v>195</v>
      </c>
      <c r="E727" s="160" t="s">
        <v>1</v>
      </c>
      <c r="F727" s="161" t="s">
        <v>840</v>
      </c>
      <c r="H727" s="162">
        <v>-6.6</v>
      </c>
      <c r="L727" s="159"/>
      <c r="M727" s="163"/>
      <c r="N727" s="164"/>
      <c r="O727" s="164"/>
      <c r="P727" s="164"/>
      <c r="Q727" s="164"/>
      <c r="R727" s="164"/>
      <c r="S727" s="164"/>
      <c r="T727" s="165"/>
      <c r="AT727" s="160" t="s">
        <v>195</v>
      </c>
      <c r="AU727" s="160" t="s">
        <v>82</v>
      </c>
      <c r="AV727" s="13" t="s">
        <v>82</v>
      </c>
      <c r="AW727" s="13" t="s">
        <v>28</v>
      </c>
      <c r="AX727" s="13" t="s">
        <v>72</v>
      </c>
      <c r="AY727" s="160" t="s">
        <v>182</v>
      </c>
    </row>
    <row r="728" spans="2:51" s="12" customFormat="1">
      <c r="B728" s="152"/>
      <c r="D728" s="153" t="s">
        <v>195</v>
      </c>
      <c r="E728" s="154" t="s">
        <v>1</v>
      </c>
      <c r="F728" s="155" t="s">
        <v>410</v>
      </c>
      <c r="H728" s="154" t="s">
        <v>1</v>
      </c>
      <c r="L728" s="152"/>
      <c r="M728" s="156"/>
      <c r="N728" s="157"/>
      <c r="O728" s="157"/>
      <c r="P728" s="157"/>
      <c r="Q728" s="157"/>
      <c r="R728" s="157"/>
      <c r="S728" s="157"/>
      <c r="T728" s="158"/>
      <c r="AT728" s="154" t="s">
        <v>195</v>
      </c>
      <c r="AU728" s="154" t="s">
        <v>82</v>
      </c>
      <c r="AV728" s="12" t="s">
        <v>80</v>
      </c>
      <c r="AW728" s="12" t="s">
        <v>28</v>
      </c>
      <c r="AX728" s="12" t="s">
        <v>72</v>
      </c>
      <c r="AY728" s="154" t="s">
        <v>182</v>
      </c>
    </row>
    <row r="729" spans="2:51" s="13" customFormat="1">
      <c r="B729" s="159"/>
      <c r="D729" s="153" t="s">
        <v>195</v>
      </c>
      <c r="E729" s="160" t="s">
        <v>1</v>
      </c>
      <c r="F729" s="161" t="s">
        <v>419</v>
      </c>
      <c r="H729" s="162">
        <v>35.840000000000003</v>
      </c>
      <c r="L729" s="159"/>
      <c r="M729" s="163"/>
      <c r="N729" s="164"/>
      <c r="O729" s="164"/>
      <c r="P729" s="164"/>
      <c r="Q729" s="164"/>
      <c r="R729" s="164"/>
      <c r="S729" s="164"/>
      <c r="T729" s="165"/>
      <c r="AT729" s="160" t="s">
        <v>195</v>
      </c>
      <c r="AU729" s="160" t="s">
        <v>82</v>
      </c>
      <c r="AV729" s="13" t="s">
        <v>82</v>
      </c>
      <c r="AW729" s="13" t="s">
        <v>28</v>
      </c>
      <c r="AX729" s="13" t="s">
        <v>72</v>
      </c>
      <c r="AY729" s="160" t="s">
        <v>182</v>
      </c>
    </row>
    <row r="730" spans="2:51" s="13" customFormat="1">
      <c r="B730" s="159"/>
      <c r="D730" s="153" t="s">
        <v>195</v>
      </c>
      <c r="E730" s="160" t="s">
        <v>1</v>
      </c>
      <c r="F730" s="161" t="s">
        <v>841</v>
      </c>
      <c r="H730" s="162">
        <v>-1.5249999999999999</v>
      </c>
      <c r="L730" s="159"/>
      <c r="M730" s="163"/>
      <c r="N730" s="164"/>
      <c r="O730" s="164"/>
      <c r="P730" s="164"/>
      <c r="Q730" s="164"/>
      <c r="R730" s="164"/>
      <c r="S730" s="164"/>
      <c r="T730" s="165"/>
      <c r="AT730" s="160" t="s">
        <v>195</v>
      </c>
      <c r="AU730" s="160" t="s">
        <v>82</v>
      </c>
      <c r="AV730" s="13" t="s">
        <v>82</v>
      </c>
      <c r="AW730" s="13" t="s">
        <v>28</v>
      </c>
      <c r="AX730" s="13" t="s">
        <v>72</v>
      </c>
      <c r="AY730" s="160" t="s">
        <v>182</v>
      </c>
    </row>
    <row r="731" spans="2:51" s="15" customFormat="1">
      <c r="B731" s="182"/>
      <c r="D731" s="153" t="s">
        <v>195</v>
      </c>
      <c r="E731" s="183" t="s">
        <v>1</v>
      </c>
      <c r="F731" s="184" t="s">
        <v>555</v>
      </c>
      <c r="H731" s="185">
        <v>63.315000000000005</v>
      </c>
      <c r="L731" s="182"/>
      <c r="M731" s="186"/>
      <c r="N731" s="187"/>
      <c r="O731" s="187"/>
      <c r="P731" s="187"/>
      <c r="Q731" s="187"/>
      <c r="R731" s="187"/>
      <c r="S731" s="187"/>
      <c r="T731" s="188"/>
      <c r="AT731" s="183" t="s">
        <v>195</v>
      </c>
      <c r="AU731" s="183" t="s">
        <v>82</v>
      </c>
      <c r="AV731" s="15" t="s">
        <v>206</v>
      </c>
      <c r="AW731" s="15" t="s">
        <v>28</v>
      </c>
      <c r="AX731" s="15" t="s">
        <v>72</v>
      </c>
      <c r="AY731" s="183" t="s">
        <v>182</v>
      </c>
    </row>
    <row r="732" spans="2:51" s="12" customFormat="1">
      <c r="B732" s="152"/>
      <c r="D732" s="153" t="s">
        <v>195</v>
      </c>
      <c r="E732" s="154" t="s">
        <v>1</v>
      </c>
      <c r="F732" s="155" t="s">
        <v>842</v>
      </c>
      <c r="H732" s="154" t="s">
        <v>1</v>
      </c>
      <c r="L732" s="152"/>
      <c r="M732" s="156"/>
      <c r="N732" s="157"/>
      <c r="O732" s="157"/>
      <c r="P732" s="157"/>
      <c r="Q732" s="157"/>
      <c r="R732" s="157"/>
      <c r="S732" s="157"/>
      <c r="T732" s="158"/>
      <c r="AT732" s="154" t="s">
        <v>195</v>
      </c>
      <c r="AU732" s="154" t="s">
        <v>82</v>
      </c>
      <c r="AV732" s="12" t="s">
        <v>80</v>
      </c>
      <c r="AW732" s="12" t="s">
        <v>28</v>
      </c>
      <c r="AX732" s="12" t="s">
        <v>72</v>
      </c>
      <c r="AY732" s="154" t="s">
        <v>182</v>
      </c>
    </row>
    <row r="733" spans="2:51" s="13" customFormat="1">
      <c r="B733" s="159"/>
      <c r="D733" s="153" t="s">
        <v>195</v>
      </c>
      <c r="E733" s="160" t="s">
        <v>1</v>
      </c>
      <c r="F733" s="161" t="s">
        <v>843</v>
      </c>
      <c r="H733" s="162">
        <v>40.323999999999998</v>
      </c>
      <c r="L733" s="159"/>
      <c r="M733" s="163"/>
      <c r="N733" s="164"/>
      <c r="O733" s="164"/>
      <c r="P733" s="164"/>
      <c r="Q733" s="164"/>
      <c r="R733" s="164"/>
      <c r="S733" s="164"/>
      <c r="T733" s="165"/>
      <c r="AT733" s="160" t="s">
        <v>195</v>
      </c>
      <c r="AU733" s="160" t="s">
        <v>82</v>
      </c>
      <c r="AV733" s="13" t="s">
        <v>82</v>
      </c>
      <c r="AW733" s="13" t="s">
        <v>28</v>
      </c>
      <c r="AX733" s="13" t="s">
        <v>72</v>
      </c>
      <c r="AY733" s="160" t="s">
        <v>182</v>
      </c>
    </row>
    <row r="734" spans="2:51" s="13" customFormat="1">
      <c r="B734" s="159"/>
      <c r="D734" s="153" t="s">
        <v>195</v>
      </c>
      <c r="E734" s="160" t="s">
        <v>1</v>
      </c>
      <c r="F734" s="161" t="s">
        <v>844</v>
      </c>
      <c r="H734" s="162">
        <v>1359.328</v>
      </c>
      <c r="L734" s="159"/>
      <c r="M734" s="163"/>
      <c r="N734" s="164"/>
      <c r="O734" s="164"/>
      <c r="P734" s="164"/>
      <c r="Q734" s="164"/>
      <c r="R734" s="164"/>
      <c r="S734" s="164"/>
      <c r="T734" s="165"/>
      <c r="AT734" s="160" t="s">
        <v>195</v>
      </c>
      <c r="AU734" s="160" t="s">
        <v>82</v>
      </c>
      <c r="AV734" s="13" t="s">
        <v>82</v>
      </c>
      <c r="AW734" s="13" t="s">
        <v>28</v>
      </c>
      <c r="AX734" s="13" t="s">
        <v>72</v>
      </c>
      <c r="AY734" s="160" t="s">
        <v>182</v>
      </c>
    </row>
    <row r="735" spans="2:51" s="15" customFormat="1">
      <c r="B735" s="182"/>
      <c r="D735" s="153" t="s">
        <v>195</v>
      </c>
      <c r="E735" s="183" t="s">
        <v>1</v>
      </c>
      <c r="F735" s="184" t="s">
        <v>555</v>
      </c>
      <c r="H735" s="185">
        <v>1399.652</v>
      </c>
      <c r="L735" s="182"/>
      <c r="M735" s="186"/>
      <c r="N735" s="187"/>
      <c r="O735" s="187"/>
      <c r="P735" s="187"/>
      <c r="Q735" s="187"/>
      <c r="R735" s="187"/>
      <c r="S735" s="187"/>
      <c r="T735" s="188"/>
      <c r="AT735" s="183" t="s">
        <v>195</v>
      </c>
      <c r="AU735" s="183" t="s">
        <v>82</v>
      </c>
      <c r="AV735" s="15" t="s">
        <v>206</v>
      </c>
      <c r="AW735" s="15" t="s">
        <v>28</v>
      </c>
      <c r="AX735" s="15" t="s">
        <v>72</v>
      </c>
      <c r="AY735" s="183" t="s">
        <v>182</v>
      </c>
    </row>
    <row r="736" spans="2:51" s="12" customFormat="1">
      <c r="B736" s="152"/>
      <c r="D736" s="153" t="s">
        <v>195</v>
      </c>
      <c r="E736" s="154" t="s">
        <v>1</v>
      </c>
      <c r="F736" s="155" t="s">
        <v>845</v>
      </c>
      <c r="H736" s="154" t="s">
        <v>1</v>
      </c>
      <c r="L736" s="152"/>
      <c r="M736" s="156"/>
      <c r="N736" s="157"/>
      <c r="O736" s="157"/>
      <c r="P736" s="157"/>
      <c r="Q736" s="157"/>
      <c r="R736" s="157"/>
      <c r="S736" s="157"/>
      <c r="T736" s="158"/>
      <c r="AT736" s="154" t="s">
        <v>195</v>
      </c>
      <c r="AU736" s="154" t="s">
        <v>82</v>
      </c>
      <c r="AV736" s="12" t="s">
        <v>80</v>
      </c>
      <c r="AW736" s="12" t="s">
        <v>28</v>
      </c>
      <c r="AX736" s="12" t="s">
        <v>72</v>
      </c>
      <c r="AY736" s="154" t="s">
        <v>182</v>
      </c>
    </row>
    <row r="737" spans="2:65" s="13" customFormat="1">
      <c r="B737" s="159"/>
      <c r="D737" s="153" t="s">
        <v>195</v>
      </c>
      <c r="E737" s="160" t="s">
        <v>1</v>
      </c>
      <c r="F737" s="161" t="s">
        <v>846</v>
      </c>
      <c r="H737" s="162">
        <v>178.2</v>
      </c>
      <c r="L737" s="159"/>
      <c r="M737" s="163"/>
      <c r="N737" s="164"/>
      <c r="O737" s="164"/>
      <c r="P737" s="164"/>
      <c r="Q737" s="164"/>
      <c r="R737" s="164"/>
      <c r="S737" s="164"/>
      <c r="T737" s="165"/>
      <c r="AT737" s="160" t="s">
        <v>195</v>
      </c>
      <c r="AU737" s="160" t="s">
        <v>82</v>
      </c>
      <c r="AV737" s="13" t="s">
        <v>82</v>
      </c>
      <c r="AW737" s="13" t="s">
        <v>28</v>
      </c>
      <c r="AX737" s="13" t="s">
        <v>72</v>
      </c>
      <c r="AY737" s="160" t="s">
        <v>182</v>
      </c>
    </row>
    <row r="738" spans="2:65" s="15" customFormat="1">
      <c r="B738" s="182"/>
      <c r="D738" s="153" t="s">
        <v>195</v>
      </c>
      <c r="E738" s="183" t="s">
        <v>1</v>
      </c>
      <c r="F738" s="184" t="s">
        <v>555</v>
      </c>
      <c r="H738" s="185">
        <v>178.2</v>
      </c>
      <c r="L738" s="182"/>
      <c r="M738" s="186"/>
      <c r="N738" s="187"/>
      <c r="O738" s="187"/>
      <c r="P738" s="187"/>
      <c r="Q738" s="187"/>
      <c r="R738" s="187"/>
      <c r="S738" s="187"/>
      <c r="T738" s="188"/>
      <c r="AT738" s="183" t="s">
        <v>195</v>
      </c>
      <c r="AU738" s="183" t="s">
        <v>82</v>
      </c>
      <c r="AV738" s="15" t="s">
        <v>206</v>
      </c>
      <c r="AW738" s="15" t="s">
        <v>28</v>
      </c>
      <c r="AX738" s="15" t="s">
        <v>72</v>
      </c>
      <c r="AY738" s="183" t="s">
        <v>182</v>
      </c>
    </row>
    <row r="739" spans="2:65" s="12" customFormat="1">
      <c r="B739" s="152"/>
      <c r="D739" s="153" t="s">
        <v>195</v>
      </c>
      <c r="E739" s="154" t="s">
        <v>1</v>
      </c>
      <c r="F739" s="155" t="s">
        <v>847</v>
      </c>
      <c r="H739" s="154" t="s">
        <v>1</v>
      </c>
      <c r="L739" s="152"/>
      <c r="M739" s="156"/>
      <c r="N739" s="157"/>
      <c r="O739" s="157"/>
      <c r="P739" s="157"/>
      <c r="Q739" s="157"/>
      <c r="R739" s="157"/>
      <c r="S739" s="157"/>
      <c r="T739" s="158"/>
      <c r="AT739" s="154" t="s">
        <v>195</v>
      </c>
      <c r="AU739" s="154" t="s">
        <v>82</v>
      </c>
      <c r="AV739" s="12" t="s">
        <v>80</v>
      </c>
      <c r="AW739" s="12" t="s">
        <v>28</v>
      </c>
      <c r="AX739" s="12" t="s">
        <v>72</v>
      </c>
      <c r="AY739" s="154" t="s">
        <v>182</v>
      </c>
    </row>
    <row r="740" spans="2:65" s="13" customFormat="1">
      <c r="B740" s="159"/>
      <c r="D740" s="153" t="s">
        <v>195</v>
      </c>
      <c r="E740" s="160" t="s">
        <v>1</v>
      </c>
      <c r="F740" s="161" t="s">
        <v>848</v>
      </c>
      <c r="H740" s="162">
        <v>73.92</v>
      </c>
      <c r="L740" s="159"/>
      <c r="M740" s="163"/>
      <c r="N740" s="164"/>
      <c r="O740" s="164"/>
      <c r="P740" s="164"/>
      <c r="Q740" s="164"/>
      <c r="R740" s="164"/>
      <c r="S740" s="164"/>
      <c r="T740" s="165"/>
      <c r="AT740" s="160" t="s">
        <v>195</v>
      </c>
      <c r="AU740" s="160" t="s">
        <v>82</v>
      </c>
      <c r="AV740" s="13" t="s">
        <v>82</v>
      </c>
      <c r="AW740" s="13" t="s">
        <v>28</v>
      </c>
      <c r="AX740" s="13" t="s">
        <v>72</v>
      </c>
      <c r="AY740" s="160" t="s">
        <v>182</v>
      </c>
    </row>
    <row r="741" spans="2:65" s="15" customFormat="1">
      <c r="B741" s="182"/>
      <c r="D741" s="153" t="s">
        <v>195</v>
      </c>
      <c r="E741" s="183" t="s">
        <v>1</v>
      </c>
      <c r="F741" s="184" t="s">
        <v>555</v>
      </c>
      <c r="H741" s="185">
        <v>73.92</v>
      </c>
      <c r="L741" s="182"/>
      <c r="M741" s="186"/>
      <c r="N741" s="187"/>
      <c r="O741" s="187"/>
      <c r="P741" s="187"/>
      <c r="Q741" s="187"/>
      <c r="R741" s="187"/>
      <c r="S741" s="187"/>
      <c r="T741" s="188"/>
      <c r="AT741" s="183" t="s">
        <v>195</v>
      </c>
      <c r="AU741" s="183" t="s">
        <v>82</v>
      </c>
      <c r="AV741" s="15" t="s">
        <v>206</v>
      </c>
      <c r="AW741" s="15" t="s">
        <v>28</v>
      </c>
      <c r="AX741" s="15" t="s">
        <v>72</v>
      </c>
      <c r="AY741" s="183" t="s">
        <v>182</v>
      </c>
    </row>
    <row r="742" spans="2:65" s="12" customFormat="1">
      <c r="B742" s="152"/>
      <c r="D742" s="153" t="s">
        <v>195</v>
      </c>
      <c r="E742" s="154" t="s">
        <v>1</v>
      </c>
      <c r="F742" s="155" t="s">
        <v>849</v>
      </c>
      <c r="H742" s="154" t="s">
        <v>1</v>
      </c>
      <c r="L742" s="152"/>
      <c r="M742" s="156"/>
      <c r="N742" s="157"/>
      <c r="O742" s="157"/>
      <c r="P742" s="157"/>
      <c r="Q742" s="157"/>
      <c r="R742" s="157"/>
      <c r="S742" s="157"/>
      <c r="T742" s="158"/>
      <c r="AT742" s="154" t="s">
        <v>195</v>
      </c>
      <c r="AU742" s="154" t="s">
        <v>82</v>
      </c>
      <c r="AV742" s="12" t="s">
        <v>80</v>
      </c>
      <c r="AW742" s="12" t="s">
        <v>28</v>
      </c>
      <c r="AX742" s="12" t="s">
        <v>72</v>
      </c>
      <c r="AY742" s="154" t="s">
        <v>182</v>
      </c>
    </row>
    <row r="743" spans="2:65" s="13" customFormat="1">
      <c r="B743" s="159"/>
      <c r="D743" s="153" t="s">
        <v>195</v>
      </c>
      <c r="E743" s="160" t="s">
        <v>1</v>
      </c>
      <c r="F743" s="161" t="s">
        <v>850</v>
      </c>
      <c r="H743" s="162">
        <v>-248.125</v>
      </c>
      <c r="L743" s="159"/>
      <c r="M743" s="163"/>
      <c r="N743" s="164"/>
      <c r="O743" s="164"/>
      <c r="P743" s="164"/>
      <c r="Q743" s="164"/>
      <c r="R743" s="164"/>
      <c r="S743" s="164"/>
      <c r="T743" s="165"/>
      <c r="AT743" s="160" t="s">
        <v>195</v>
      </c>
      <c r="AU743" s="160" t="s">
        <v>82</v>
      </c>
      <c r="AV743" s="13" t="s">
        <v>82</v>
      </c>
      <c r="AW743" s="13" t="s">
        <v>28</v>
      </c>
      <c r="AX743" s="13" t="s">
        <v>72</v>
      </c>
      <c r="AY743" s="160" t="s">
        <v>182</v>
      </c>
    </row>
    <row r="744" spans="2:65" s="15" customFormat="1">
      <c r="B744" s="182"/>
      <c r="D744" s="153" t="s">
        <v>195</v>
      </c>
      <c r="E744" s="183" t="s">
        <v>1</v>
      </c>
      <c r="F744" s="184" t="s">
        <v>555</v>
      </c>
      <c r="H744" s="185">
        <v>-248.125</v>
      </c>
      <c r="L744" s="182"/>
      <c r="M744" s="186"/>
      <c r="N744" s="187"/>
      <c r="O744" s="187"/>
      <c r="P744" s="187"/>
      <c r="Q744" s="187"/>
      <c r="R744" s="187"/>
      <c r="S744" s="187"/>
      <c r="T744" s="188"/>
      <c r="AT744" s="183" t="s">
        <v>195</v>
      </c>
      <c r="AU744" s="183" t="s">
        <v>82</v>
      </c>
      <c r="AV744" s="15" t="s">
        <v>206</v>
      </c>
      <c r="AW744" s="15" t="s">
        <v>28</v>
      </c>
      <c r="AX744" s="15" t="s">
        <v>72</v>
      </c>
      <c r="AY744" s="183" t="s">
        <v>182</v>
      </c>
    </row>
    <row r="745" spans="2:65" s="12" customFormat="1">
      <c r="B745" s="152"/>
      <c r="D745" s="153" t="s">
        <v>195</v>
      </c>
      <c r="E745" s="154" t="s">
        <v>1</v>
      </c>
      <c r="F745" s="155" t="s">
        <v>586</v>
      </c>
      <c r="H745" s="154" t="s">
        <v>1</v>
      </c>
      <c r="L745" s="152"/>
      <c r="M745" s="156"/>
      <c r="N745" s="157"/>
      <c r="O745" s="157"/>
      <c r="P745" s="157"/>
      <c r="Q745" s="157"/>
      <c r="R745" s="157"/>
      <c r="S745" s="157"/>
      <c r="T745" s="158"/>
      <c r="AT745" s="154" t="s">
        <v>195</v>
      </c>
      <c r="AU745" s="154" t="s">
        <v>82</v>
      </c>
      <c r="AV745" s="12" t="s">
        <v>80</v>
      </c>
      <c r="AW745" s="12" t="s">
        <v>28</v>
      </c>
      <c r="AX745" s="12" t="s">
        <v>72</v>
      </c>
      <c r="AY745" s="154" t="s">
        <v>182</v>
      </c>
    </row>
    <row r="746" spans="2:65" s="13" customFormat="1">
      <c r="B746" s="159"/>
      <c r="D746" s="153" t="s">
        <v>195</v>
      </c>
      <c r="E746" s="160" t="s">
        <v>1</v>
      </c>
      <c r="F746" s="161" t="s">
        <v>851</v>
      </c>
      <c r="H746" s="162">
        <v>48.008000000000003</v>
      </c>
      <c r="L746" s="159"/>
      <c r="M746" s="163"/>
      <c r="N746" s="164"/>
      <c r="O746" s="164"/>
      <c r="P746" s="164"/>
      <c r="Q746" s="164"/>
      <c r="R746" s="164"/>
      <c r="S746" s="164"/>
      <c r="T746" s="165"/>
      <c r="AT746" s="160" t="s">
        <v>195</v>
      </c>
      <c r="AU746" s="160" t="s">
        <v>82</v>
      </c>
      <c r="AV746" s="13" t="s">
        <v>82</v>
      </c>
      <c r="AW746" s="13" t="s">
        <v>28</v>
      </c>
      <c r="AX746" s="13" t="s">
        <v>72</v>
      </c>
      <c r="AY746" s="160" t="s">
        <v>182</v>
      </c>
    </row>
    <row r="747" spans="2:65" s="15" customFormat="1">
      <c r="B747" s="182"/>
      <c r="D747" s="153" t="s">
        <v>195</v>
      </c>
      <c r="E747" s="183" t="s">
        <v>1</v>
      </c>
      <c r="F747" s="184" t="s">
        <v>555</v>
      </c>
      <c r="H747" s="185">
        <v>48.008000000000003</v>
      </c>
      <c r="L747" s="182"/>
      <c r="M747" s="186"/>
      <c r="N747" s="187"/>
      <c r="O747" s="187"/>
      <c r="P747" s="187"/>
      <c r="Q747" s="187"/>
      <c r="R747" s="187"/>
      <c r="S747" s="187"/>
      <c r="T747" s="188"/>
      <c r="AT747" s="183" t="s">
        <v>195</v>
      </c>
      <c r="AU747" s="183" t="s">
        <v>82</v>
      </c>
      <c r="AV747" s="15" t="s">
        <v>206</v>
      </c>
      <c r="AW747" s="15" t="s">
        <v>28</v>
      </c>
      <c r="AX747" s="15" t="s">
        <v>72</v>
      </c>
      <c r="AY747" s="183" t="s">
        <v>182</v>
      </c>
    </row>
    <row r="748" spans="2:65" s="14" customFormat="1">
      <c r="B748" s="166"/>
      <c r="D748" s="153" t="s">
        <v>195</v>
      </c>
      <c r="E748" s="167" t="s">
        <v>1</v>
      </c>
      <c r="F748" s="168" t="s">
        <v>205</v>
      </c>
      <c r="H748" s="169">
        <v>1947.9669999999999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7" t="s">
        <v>195</v>
      </c>
      <c r="AU748" s="167" t="s">
        <v>82</v>
      </c>
      <c r="AV748" s="14" t="s">
        <v>188</v>
      </c>
      <c r="AW748" s="14" t="s">
        <v>28</v>
      </c>
      <c r="AX748" s="14" t="s">
        <v>80</v>
      </c>
      <c r="AY748" s="167" t="s">
        <v>182</v>
      </c>
    </row>
    <row r="749" spans="2:65" s="1" customFormat="1" ht="24" customHeight="1">
      <c r="B749" s="139"/>
      <c r="C749" s="140" t="s">
        <v>852</v>
      </c>
      <c r="D749" s="140" t="s">
        <v>184</v>
      </c>
      <c r="E749" s="141" t="s">
        <v>853</v>
      </c>
      <c r="F749" s="142" t="s">
        <v>854</v>
      </c>
      <c r="G749" s="143" t="s">
        <v>242</v>
      </c>
      <c r="H749" s="144">
        <v>25.65</v>
      </c>
      <c r="I749" s="145"/>
      <c r="J749" s="145">
        <f>ROUND(I749*H749,2)</f>
        <v>0</v>
      </c>
      <c r="K749" s="142" t="s">
        <v>193</v>
      </c>
      <c r="L749" s="29"/>
      <c r="M749" s="146" t="s">
        <v>1</v>
      </c>
      <c r="N749" s="147" t="s">
        <v>37</v>
      </c>
      <c r="O749" s="148">
        <v>1.4</v>
      </c>
      <c r="P749" s="148">
        <f>O749*H749</f>
        <v>35.909999999999997</v>
      </c>
      <c r="Q749" s="148">
        <v>1.1440000000000001E-2</v>
      </c>
      <c r="R749" s="148">
        <f>Q749*H749</f>
        <v>0.29343599999999997</v>
      </c>
      <c r="S749" s="148">
        <v>0</v>
      </c>
      <c r="T749" s="149">
        <f>S749*H749</f>
        <v>0</v>
      </c>
      <c r="AR749" s="150" t="s">
        <v>188</v>
      </c>
      <c r="AT749" s="150" t="s">
        <v>184</v>
      </c>
      <c r="AU749" s="150" t="s">
        <v>82</v>
      </c>
      <c r="AY749" s="17" t="s">
        <v>182</v>
      </c>
      <c r="BE749" s="151">
        <f>IF(N749="základní",J749,0)</f>
        <v>0</v>
      </c>
      <c r="BF749" s="151">
        <f>IF(N749="snížená",J749,0)</f>
        <v>0</v>
      </c>
      <c r="BG749" s="151">
        <f>IF(N749="zákl. přenesená",J749,0)</f>
        <v>0</v>
      </c>
      <c r="BH749" s="151">
        <f>IF(N749="sníž. přenesená",J749,0)</f>
        <v>0</v>
      </c>
      <c r="BI749" s="151">
        <f>IF(N749="nulová",J749,0)</f>
        <v>0</v>
      </c>
      <c r="BJ749" s="17" t="s">
        <v>80</v>
      </c>
      <c r="BK749" s="151">
        <f>ROUND(I749*H749,2)</f>
        <v>0</v>
      </c>
      <c r="BL749" s="17" t="s">
        <v>188</v>
      </c>
      <c r="BM749" s="150" t="s">
        <v>855</v>
      </c>
    </row>
    <row r="750" spans="2:65" s="12" customFormat="1">
      <c r="B750" s="152"/>
      <c r="D750" s="153" t="s">
        <v>195</v>
      </c>
      <c r="E750" s="154" t="s">
        <v>1</v>
      </c>
      <c r="F750" s="155" t="s">
        <v>856</v>
      </c>
      <c r="H750" s="154" t="s">
        <v>1</v>
      </c>
      <c r="L750" s="152"/>
      <c r="M750" s="156"/>
      <c r="N750" s="157"/>
      <c r="O750" s="157"/>
      <c r="P750" s="157"/>
      <c r="Q750" s="157"/>
      <c r="R750" s="157"/>
      <c r="S750" s="157"/>
      <c r="T750" s="158"/>
      <c r="AT750" s="154" t="s">
        <v>195</v>
      </c>
      <c r="AU750" s="154" t="s">
        <v>82</v>
      </c>
      <c r="AV750" s="12" t="s">
        <v>80</v>
      </c>
      <c r="AW750" s="12" t="s">
        <v>28</v>
      </c>
      <c r="AX750" s="12" t="s">
        <v>72</v>
      </c>
      <c r="AY750" s="154" t="s">
        <v>182</v>
      </c>
    </row>
    <row r="751" spans="2:65" s="13" customFormat="1">
      <c r="B751" s="159"/>
      <c r="D751" s="153" t="s">
        <v>195</v>
      </c>
      <c r="E751" s="160" t="s">
        <v>1</v>
      </c>
      <c r="F751" s="161" t="s">
        <v>857</v>
      </c>
      <c r="H751" s="162">
        <v>25.65</v>
      </c>
      <c r="L751" s="159"/>
      <c r="M751" s="163"/>
      <c r="N751" s="164"/>
      <c r="O751" s="164"/>
      <c r="P751" s="164"/>
      <c r="Q751" s="164"/>
      <c r="R751" s="164"/>
      <c r="S751" s="164"/>
      <c r="T751" s="165"/>
      <c r="AT751" s="160" t="s">
        <v>195</v>
      </c>
      <c r="AU751" s="160" t="s">
        <v>82</v>
      </c>
      <c r="AV751" s="13" t="s">
        <v>82</v>
      </c>
      <c r="AW751" s="13" t="s">
        <v>28</v>
      </c>
      <c r="AX751" s="13" t="s">
        <v>72</v>
      </c>
      <c r="AY751" s="160" t="s">
        <v>182</v>
      </c>
    </row>
    <row r="752" spans="2:65" s="14" customFormat="1">
      <c r="B752" s="166"/>
      <c r="D752" s="153" t="s">
        <v>195</v>
      </c>
      <c r="E752" s="167" t="s">
        <v>1</v>
      </c>
      <c r="F752" s="168" t="s">
        <v>205</v>
      </c>
      <c r="H752" s="169">
        <v>25.65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7" t="s">
        <v>195</v>
      </c>
      <c r="AU752" s="167" t="s">
        <v>82</v>
      </c>
      <c r="AV752" s="14" t="s">
        <v>188</v>
      </c>
      <c r="AW752" s="14" t="s">
        <v>28</v>
      </c>
      <c r="AX752" s="14" t="s">
        <v>80</v>
      </c>
      <c r="AY752" s="167" t="s">
        <v>182</v>
      </c>
    </row>
    <row r="753" spans="2:65" s="1" customFormat="1" ht="24" customHeight="1">
      <c r="B753" s="139"/>
      <c r="C753" s="173" t="s">
        <v>858</v>
      </c>
      <c r="D753" s="173" t="s">
        <v>266</v>
      </c>
      <c r="E753" s="174" t="s">
        <v>859</v>
      </c>
      <c r="F753" s="175" t="s">
        <v>860</v>
      </c>
      <c r="G753" s="176" t="s">
        <v>242</v>
      </c>
      <c r="H753" s="177">
        <v>26.933</v>
      </c>
      <c r="I753" s="178"/>
      <c r="J753" s="178">
        <f>ROUND(I753*H753,2)</f>
        <v>0</v>
      </c>
      <c r="K753" s="175" t="s">
        <v>193</v>
      </c>
      <c r="L753" s="179"/>
      <c r="M753" s="180" t="s">
        <v>1</v>
      </c>
      <c r="N753" s="181" t="s">
        <v>37</v>
      </c>
      <c r="O753" s="148">
        <v>0</v>
      </c>
      <c r="P753" s="148">
        <f>O753*H753</f>
        <v>0</v>
      </c>
      <c r="Q753" s="148">
        <v>0.01</v>
      </c>
      <c r="R753" s="148">
        <f>Q753*H753</f>
        <v>0.26933000000000001</v>
      </c>
      <c r="S753" s="148">
        <v>0</v>
      </c>
      <c r="T753" s="149">
        <f>S753*H753</f>
        <v>0</v>
      </c>
      <c r="AR753" s="150" t="s">
        <v>239</v>
      </c>
      <c r="AT753" s="150" t="s">
        <v>266</v>
      </c>
      <c r="AU753" s="150" t="s">
        <v>82</v>
      </c>
      <c r="AY753" s="17" t="s">
        <v>182</v>
      </c>
      <c r="BE753" s="151">
        <f>IF(N753="základní",J753,0)</f>
        <v>0</v>
      </c>
      <c r="BF753" s="151">
        <f>IF(N753="snížená",J753,0)</f>
        <v>0</v>
      </c>
      <c r="BG753" s="151">
        <f>IF(N753="zákl. přenesená",J753,0)</f>
        <v>0</v>
      </c>
      <c r="BH753" s="151">
        <f>IF(N753="sníž. přenesená",J753,0)</f>
        <v>0</v>
      </c>
      <c r="BI753" s="151">
        <f>IF(N753="nulová",J753,0)</f>
        <v>0</v>
      </c>
      <c r="BJ753" s="17" t="s">
        <v>80</v>
      </c>
      <c r="BK753" s="151">
        <f>ROUND(I753*H753,2)</f>
        <v>0</v>
      </c>
      <c r="BL753" s="17" t="s">
        <v>188</v>
      </c>
      <c r="BM753" s="150" t="s">
        <v>861</v>
      </c>
    </row>
    <row r="754" spans="2:65" s="13" customFormat="1">
      <c r="B754" s="159"/>
      <c r="D754" s="153" t="s">
        <v>195</v>
      </c>
      <c r="F754" s="161" t="s">
        <v>862</v>
      </c>
      <c r="H754" s="162">
        <v>26.933</v>
      </c>
      <c r="L754" s="159"/>
      <c r="M754" s="163"/>
      <c r="N754" s="164"/>
      <c r="O754" s="164"/>
      <c r="P754" s="164"/>
      <c r="Q754" s="164"/>
      <c r="R754" s="164"/>
      <c r="S754" s="164"/>
      <c r="T754" s="165"/>
      <c r="AT754" s="160" t="s">
        <v>195</v>
      </c>
      <c r="AU754" s="160" t="s">
        <v>82</v>
      </c>
      <c r="AV754" s="13" t="s">
        <v>82</v>
      </c>
      <c r="AW754" s="13" t="s">
        <v>3</v>
      </c>
      <c r="AX754" s="13" t="s">
        <v>80</v>
      </c>
      <c r="AY754" s="160" t="s">
        <v>182</v>
      </c>
    </row>
    <row r="755" spans="2:65" s="1" customFormat="1" ht="24" customHeight="1">
      <c r="B755" s="139"/>
      <c r="C755" s="140" t="s">
        <v>863</v>
      </c>
      <c r="D755" s="140" t="s">
        <v>184</v>
      </c>
      <c r="E755" s="141" t="s">
        <v>864</v>
      </c>
      <c r="F755" s="142" t="s">
        <v>865</v>
      </c>
      <c r="G755" s="143" t="s">
        <v>242</v>
      </c>
      <c r="H755" s="144">
        <v>25.65</v>
      </c>
      <c r="I755" s="145"/>
      <c r="J755" s="145">
        <f>ROUND(I755*H755,2)</f>
        <v>0</v>
      </c>
      <c r="K755" s="142" t="s">
        <v>193</v>
      </c>
      <c r="L755" s="29"/>
      <c r="M755" s="146" t="s">
        <v>1</v>
      </c>
      <c r="N755" s="147" t="s">
        <v>37</v>
      </c>
      <c r="O755" s="148">
        <v>0.28499999999999998</v>
      </c>
      <c r="P755" s="148">
        <f>O755*H755</f>
        <v>7.310249999999999</v>
      </c>
      <c r="Q755" s="148">
        <v>3.48E-3</v>
      </c>
      <c r="R755" s="148">
        <f>Q755*H755</f>
        <v>8.9261999999999994E-2</v>
      </c>
      <c r="S755" s="148">
        <v>0</v>
      </c>
      <c r="T755" s="149">
        <f>S755*H755</f>
        <v>0</v>
      </c>
      <c r="AR755" s="150" t="s">
        <v>188</v>
      </c>
      <c r="AT755" s="150" t="s">
        <v>184</v>
      </c>
      <c r="AU755" s="150" t="s">
        <v>82</v>
      </c>
      <c r="AY755" s="17" t="s">
        <v>182</v>
      </c>
      <c r="BE755" s="151">
        <f>IF(N755="základní",J755,0)</f>
        <v>0</v>
      </c>
      <c r="BF755" s="151">
        <f>IF(N755="snížená",J755,0)</f>
        <v>0</v>
      </c>
      <c r="BG755" s="151">
        <f>IF(N755="zákl. přenesená",J755,0)</f>
        <v>0</v>
      </c>
      <c r="BH755" s="151">
        <f>IF(N755="sníž. přenesená",J755,0)</f>
        <v>0</v>
      </c>
      <c r="BI755" s="151">
        <f>IF(N755="nulová",J755,0)</f>
        <v>0</v>
      </c>
      <c r="BJ755" s="17" t="s">
        <v>80</v>
      </c>
      <c r="BK755" s="151">
        <f>ROUND(I755*H755,2)</f>
        <v>0</v>
      </c>
      <c r="BL755" s="17" t="s">
        <v>188</v>
      </c>
      <c r="BM755" s="150" t="s">
        <v>866</v>
      </c>
    </row>
    <row r="756" spans="2:65" s="12" customFormat="1">
      <c r="B756" s="152"/>
      <c r="D756" s="153" t="s">
        <v>195</v>
      </c>
      <c r="E756" s="154" t="s">
        <v>1</v>
      </c>
      <c r="F756" s="155" t="s">
        <v>856</v>
      </c>
      <c r="H756" s="154" t="s">
        <v>1</v>
      </c>
      <c r="L756" s="152"/>
      <c r="M756" s="156"/>
      <c r="N756" s="157"/>
      <c r="O756" s="157"/>
      <c r="P756" s="157"/>
      <c r="Q756" s="157"/>
      <c r="R756" s="157"/>
      <c r="S756" s="157"/>
      <c r="T756" s="158"/>
      <c r="AT756" s="154" t="s">
        <v>195</v>
      </c>
      <c r="AU756" s="154" t="s">
        <v>82</v>
      </c>
      <c r="AV756" s="12" t="s">
        <v>80</v>
      </c>
      <c r="AW756" s="12" t="s">
        <v>28</v>
      </c>
      <c r="AX756" s="12" t="s">
        <v>72</v>
      </c>
      <c r="AY756" s="154" t="s">
        <v>182</v>
      </c>
    </row>
    <row r="757" spans="2:65" s="13" customFormat="1">
      <c r="B757" s="159"/>
      <c r="D757" s="153" t="s">
        <v>195</v>
      </c>
      <c r="E757" s="160" t="s">
        <v>1</v>
      </c>
      <c r="F757" s="161" t="s">
        <v>857</v>
      </c>
      <c r="H757" s="162">
        <v>25.65</v>
      </c>
      <c r="L757" s="159"/>
      <c r="M757" s="163"/>
      <c r="N757" s="164"/>
      <c r="O757" s="164"/>
      <c r="P757" s="164"/>
      <c r="Q757" s="164"/>
      <c r="R757" s="164"/>
      <c r="S757" s="164"/>
      <c r="T757" s="165"/>
      <c r="AT757" s="160" t="s">
        <v>195</v>
      </c>
      <c r="AU757" s="160" t="s">
        <v>82</v>
      </c>
      <c r="AV757" s="13" t="s">
        <v>82</v>
      </c>
      <c r="AW757" s="13" t="s">
        <v>28</v>
      </c>
      <c r="AX757" s="13" t="s">
        <v>72</v>
      </c>
      <c r="AY757" s="160" t="s">
        <v>182</v>
      </c>
    </row>
    <row r="758" spans="2:65" s="14" customFormat="1">
      <c r="B758" s="166"/>
      <c r="D758" s="153" t="s">
        <v>195</v>
      </c>
      <c r="E758" s="167" t="s">
        <v>1</v>
      </c>
      <c r="F758" s="168" t="s">
        <v>205</v>
      </c>
      <c r="H758" s="169">
        <v>25.65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7" t="s">
        <v>195</v>
      </c>
      <c r="AU758" s="167" t="s">
        <v>82</v>
      </c>
      <c r="AV758" s="14" t="s">
        <v>188</v>
      </c>
      <c r="AW758" s="14" t="s">
        <v>28</v>
      </c>
      <c r="AX758" s="14" t="s">
        <v>80</v>
      </c>
      <c r="AY758" s="167" t="s">
        <v>182</v>
      </c>
    </row>
    <row r="759" spans="2:65" s="1" customFormat="1" ht="24" customHeight="1">
      <c r="B759" s="139"/>
      <c r="C759" s="140" t="s">
        <v>867</v>
      </c>
      <c r="D759" s="140" t="s">
        <v>184</v>
      </c>
      <c r="E759" s="141" t="s">
        <v>868</v>
      </c>
      <c r="F759" s="142" t="s">
        <v>869</v>
      </c>
      <c r="G759" s="143" t="s">
        <v>242</v>
      </c>
      <c r="H759" s="144">
        <v>107.25</v>
      </c>
      <c r="I759" s="145"/>
      <c r="J759" s="145">
        <f>ROUND(I759*H759,2)</f>
        <v>0</v>
      </c>
      <c r="K759" s="142" t="s">
        <v>193</v>
      </c>
      <c r="L759" s="29"/>
      <c r="M759" s="146" t="s">
        <v>1</v>
      </c>
      <c r="N759" s="147" t="s">
        <v>37</v>
      </c>
      <c r="O759" s="148">
        <v>1.04</v>
      </c>
      <c r="P759" s="148">
        <f>O759*H759</f>
        <v>111.54</v>
      </c>
      <c r="Q759" s="148">
        <v>8.3199999999999993E-3</v>
      </c>
      <c r="R759" s="148">
        <f>Q759*H759</f>
        <v>0.89231999999999989</v>
      </c>
      <c r="S759" s="148">
        <v>0</v>
      </c>
      <c r="T759" s="149">
        <f>S759*H759</f>
        <v>0</v>
      </c>
      <c r="AR759" s="150" t="s">
        <v>188</v>
      </c>
      <c r="AT759" s="150" t="s">
        <v>184</v>
      </c>
      <c r="AU759" s="150" t="s">
        <v>82</v>
      </c>
      <c r="AY759" s="17" t="s">
        <v>182</v>
      </c>
      <c r="BE759" s="151">
        <f>IF(N759="základní",J759,0)</f>
        <v>0</v>
      </c>
      <c r="BF759" s="151">
        <f>IF(N759="snížená",J759,0)</f>
        <v>0</v>
      </c>
      <c r="BG759" s="151">
        <f>IF(N759="zákl. přenesená",J759,0)</f>
        <v>0</v>
      </c>
      <c r="BH759" s="151">
        <f>IF(N759="sníž. přenesená",J759,0)</f>
        <v>0</v>
      </c>
      <c r="BI759" s="151">
        <f>IF(N759="nulová",J759,0)</f>
        <v>0</v>
      </c>
      <c r="BJ759" s="17" t="s">
        <v>80</v>
      </c>
      <c r="BK759" s="151">
        <f>ROUND(I759*H759,2)</f>
        <v>0</v>
      </c>
      <c r="BL759" s="17" t="s">
        <v>188</v>
      </c>
      <c r="BM759" s="150" t="s">
        <v>870</v>
      </c>
    </row>
    <row r="760" spans="2:65" s="12" customFormat="1">
      <c r="B760" s="152"/>
      <c r="D760" s="153" t="s">
        <v>195</v>
      </c>
      <c r="E760" s="154" t="s">
        <v>1</v>
      </c>
      <c r="F760" s="155" t="s">
        <v>871</v>
      </c>
      <c r="H760" s="154" t="s">
        <v>1</v>
      </c>
      <c r="L760" s="152"/>
      <c r="M760" s="156"/>
      <c r="N760" s="157"/>
      <c r="O760" s="157"/>
      <c r="P760" s="157"/>
      <c r="Q760" s="157"/>
      <c r="R760" s="157"/>
      <c r="S760" s="157"/>
      <c r="T760" s="158"/>
      <c r="AT760" s="154" t="s">
        <v>195</v>
      </c>
      <c r="AU760" s="154" t="s">
        <v>82</v>
      </c>
      <c r="AV760" s="12" t="s">
        <v>80</v>
      </c>
      <c r="AW760" s="12" t="s">
        <v>28</v>
      </c>
      <c r="AX760" s="12" t="s">
        <v>72</v>
      </c>
      <c r="AY760" s="154" t="s">
        <v>182</v>
      </c>
    </row>
    <row r="761" spans="2:65" s="13" customFormat="1">
      <c r="B761" s="159"/>
      <c r="D761" s="153" t="s">
        <v>195</v>
      </c>
      <c r="E761" s="160" t="s">
        <v>1</v>
      </c>
      <c r="F761" s="161" t="s">
        <v>872</v>
      </c>
      <c r="H761" s="162">
        <v>107.25</v>
      </c>
      <c r="L761" s="159"/>
      <c r="M761" s="163"/>
      <c r="N761" s="164"/>
      <c r="O761" s="164"/>
      <c r="P761" s="164"/>
      <c r="Q761" s="164"/>
      <c r="R761" s="164"/>
      <c r="S761" s="164"/>
      <c r="T761" s="165"/>
      <c r="AT761" s="160" t="s">
        <v>195</v>
      </c>
      <c r="AU761" s="160" t="s">
        <v>82</v>
      </c>
      <c r="AV761" s="13" t="s">
        <v>82</v>
      </c>
      <c r="AW761" s="13" t="s">
        <v>28</v>
      </c>
      <c r="AX761" s="13" t="s">
        <v>72</v>
      </c>
      <c r="AY761" s="160" t="s">
        <v>182</v>
      </c>
    </row>
    <row r="762" spans="2:65" s="14" customFormat="1">
      <c r="B762" s="166"/>
      <c r="D762" s="153" t="s">
        <v>195</v>
      </c>
      <c r="E762" s="167" t="s">
        <v>1</v>
      </c>
      <c r="F762" s="168" t="s">
        <v>205</v>
      </c>
      <c r="H762" s="169">
        <v>107.25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7" t="s">
        <v>195</v>
      </c>
      <c r="AU762" s="167" t="s">
        <v>82</v>
      </c>
      <c r="AV762" s="14" t="s">
        <v>188</v>
      </c>
      <c r="AW762" s="14" t="s">
        <v>28</v>
      </c>
      <c r="AX762" s="14" t="s">
        <v>80</v>
      </c>
      <c r="AY762" s="167" t="s">
        <v>182</v>
      </c>
    </row>
    <row r="763" spans="2:65" s="1" customFormat="1" ht="16.5" customHeight="1">
      <c r="B763" s="139"/>
      <c r="C763" s="173" t="s">
        <v>873</v>
      </c>
      <c r="D763" s="173" t="s">
        <v>266</v>
      </c>
      <c r="E763" s="174" t="s">
        <v>874</v>
      </c>
      <c r="F763" s="175" t="s">
        <v>875</v>
      </c>
      <c r="G763" s="176" t="s">
        <v>242</v>
      </c>
      <c r="H763" s="177">
        <v>109.395</v>
      </c>
      <c r="I763" s="178"/>
      <c r="J763" s="178">
        <f>ROUND(I763*H763,2)</f>
        <v>0</v>
      </c>
      <c r="K763" s="175" t="s">
        <v>193</v>
      </c>
      <c r="L763" s="179"/>
      <c r="M763" s="180" t="s">
        <v>1</v>
      </c>
      <c r="N763" s="181" t="s">
        <v>37</v>
      </c>
      <c r="O763" s="148">
        <v>0</v>
      </c>
      <c r="P763" s="148">
        <f>O763*H763</f>
        <v>0</v>
      </c>
      <c r="Q763" s="148">
        <v>4.0000000000000001E-3</v>
      </c>
      <c r="R763" s="148">
        <f>Q763*H763</f>
        <v>0.43757999999999997</v>
      </c>
      <c r="S763" s="148">
        <v>0</v>
      </c>
      <c r="T763" s="149">
        <f>S763*H763</f>
        <v>0</v>
      </c>
      <c r="AR763" s="150" t="s">
        <v>239</v>
      </c>
      <c r="AT763" s="150" t="s">
        <v>266</v>
      </c>
      <c r="AU763" s="150" t="s">
        <v>82</v>
      </c>
      <c r="AY763" s="17" t="s">
        <v>182</v>
      </c>
      <c r="BE763" s="151">
        <f>IF(N763="základní",J763,0)</f>
        <v>0</v>
      </c>
      <c r="BF763" s="151">
        <f>IF(N763="snížená",J763,0)</f>
        <v>0</v>
      </c>
      <c r="BG763" s="151">
        <f>IF(N763="zákl. přenesená",J763,0)</f>
        <v>0</v>
      </c>
      <c r="BH763" s="151">
        <f>IF(N763="sníž. přenesená",J763,0)</f>
        <v>0</v>
      </c>
      <c r="BI763" s="151">
        <f>IF(N763="nulová",J763,0)</f>
        <v>0</v>
      </c>
      <c r="BJ763" s="17" t="s">
        <v>80</v>
      </c>
      <c r="BK763" s="151">
        <f>ROUND(I763*H763,2)</f>
        <v>0</v>
      </c>
      <c r="BL763" s="17" t="s">
        <v>188</v>
      </c>
      <c r="BM763" s="150" t="s">
        <v>876</v>
      </c>
    </row>
    <row r="764" spans="2:65" s="13" customFormat="1">
      <c r="B764" s="159"/>
      <c r="D764" s="153" t="s">
        <v>195</v>
      </c>
      <c r="F764" s="161" t="s">
        <v>877</v>
      </c>
      <c r="H764" s="162">
        <v>109.395</v>
      </c>
      <c r="L764" s="159"/>
      <c r="M764" s="163"/>
      <c r="N764" s="164"/>
      <c r="O764" s="164"/>
      <c r="P764" s="164"/>
      <c r="Q764" s="164"/>
      <c r="R764" s="164"/>
      <c r="S764" s="164"/>
      <c r="T764" s="165"/>
      <c r="AT764" s="160" t="s">
        <v>195</v>
      </c>
      <c r="AU764" s="160" t="s">
        <v>82</v>
      </c>
      <c r="AV764" s="13" t="s">
        <v>82</v>
      </c>
      <c r="AW764" s="13" t="s">
        <v>3</v>
      </c>
      <c r="AX764" s="13" t="s">
        <v>80</v>
      </c>
      <c r="AY764" s="160" t="s">
        <v>182</v>
      </c>
    </row>
    <row r="765" spans="2:65" s="1" customFormat="1" ht="24" customHeight="1">
      <c r="B765" s="139"/>
      <c r="C765" s="140" t="s">
        <v>878</v>
      </c>
      <c r="D765" s="140" t="s">
        <v>184</v>
      </c>
      <c r="E765" s="141" t="s">
        <v>879</v>
      </c>
      <c r="F765" s="142" t="s">
        <v>869</v>
      </c>
      <c r="G765" s="143" t="s">
        <v>242</v>
      </c>
      <c r="H765" s="144">
        <v>135.22</v>
      </c>
      <c r="I765" s="145"/>
      <c r="J765" s="145">
        <f>ROUND(I765*H765,2)</f>
        <v>0</v>
      </c>
      <c r="K765" s="142" t="s">
        <v>1</v>
      </c>
      <c r="L765" s="29"/>
      <c r="M765" s="146" t="s">
        <v>1</v>
      </c>
      <c r="N765" s="147" t="s">
        <v>37</v>
      </c>
      <c r="O765" s="148">
        <v>1.04</v>
      </c>
      <c r="P765" s="148">
        <f>O765*H765</f>
        <v>140.62880000000001</v>
      </c>
      <c r="Q765" s="148">
        <v>8.3199999999999993E-3</v>
      </c>
      <c r="R765" s="148">
        <f>Q765*H765</f>
        <v>1.1250304</v>
      </c>
      <c r="S765" s="148">
        <v>0</v>
      </c>
      <c r="T765" s="149">
        <f>S765*H765</f>
        <v>0</v>
      </c>
      <c r="AR765" s="150" t="s">
        <v>188</v>
      </c>
      <c r="AT765" s="150" t="s">
        <v>184</v>
      </c>
      <c r="AU765" s="150" t="s">
        <v>82</v>
      </c>
      <c r="AY765" s="17" t="s">
        <v>182</v>
      </c>
      <c r="BE765" s="151">
        <f>IF(N765="základní",J765,0)</f>
        <v>0</v>
      </c>
      <c r="BF765" s="151">
        <f>IF(N765="snížená",J765,0)</f>
        <v>0</v>
      </c>
      <c r="BG765" s="151">
        <f>IF(N765="zákl. přenesená",J765,0)</f>
        <v>0</v>
      </c>
      <c r="BH765" s="151">
        <f>IF(N765="sníž. přenesená",J765,0)</f>
        <v>0</v>
      </c>
      <c r="BI765" s="151">
        <f>IF(N765="nulová",J765,0)</f>
        <v>0</v>
      </c>
      <c r="BJ765" s="17" t="s">
        <v>80</v>
      </c>
      <c r="BK765" s="151">
        <f>ROUND(I765*H765,2)</f>
        <v>0</v>
      </c>
      <c r="BL765" s="17" t="s">
        <v>188</v>
      </c>
      <c r="BM765" s="150" t="s">
        <v>880</v>
      </c>
    </row>
    <row r="766" spans="2:65" s="12" customFormat="1">
      <c r="B766" s="152"/>
      <c r="D766" s="153" t="s">
        <v>195</v>
      </c>
      <c r="E766" s="154" t="s">
        <v>1</v>
      </c>
      <c r="F766" s="155" t="s">
        <v>881</v>
      </c>
      <c r="H766" s="154" t="s">
        <v>1</v>
      </c>
      <c r="L766" s="152"/>
      <c r="M766" s="156"/>
      <c r="N766" s="157"/>
      <c r="O766" s="157"/>
      <c r="P766" s="157"/>
      <c r="Q766" s="157"/>
      <c r="R766" s="157"/>
      <c r="S766" s="157"/>
      <c r="T766" s="158"/>
      <c r="AT766" s="154" t="s">
        <v>195</v>
      </c>
      <c r="AU766" s="154" t="s">
        <v>82</v>
      </c>
      <c r="AV766" s="12" t="s">
        <v>80</v>
      </c>
      <c r="AW766" s="12" t="s">
        <v>28</v>
      </c>
      <c r="AX766" s="12" t="s">
        <v>72</v>
      </c>
      <c r="AY766" s="154" t="s">
        <v>182</v>
      </c>
    </row>
    <row r="767" spans="2:65" s="13" customFormat="1">
      <c r="B767" s="159"/>
      <c r="D767" s="153" t="s">
        <v>195</v>
      </c>
      <c r="E767" s="160" t="s">
        <v>1</v>
      </c>
      <c r="F767" s="161" t="s">
        <v>882</v>
      </c>
      <c r="H767" s="162">
        <v>29.88</v>
      </c>
      <c r="L767" s="159"/>
      <c r="M767" s="163"/>
      <c r="N767" s="164"/>
      <c r="O767" s="164"/>
      <c r="P767" s="164"/>
      <c r="Q767" s="164"/>
      <c r="R767" s="164"/>
      <c r="S767" s="164"/>
      <c r="T767" s="165"/>
      <c r="AT767" s="160" t="s">
        <v>195</v>
      </c>
      <c r="AU767" s="160" t="s">
        <v>82</v>
      </c>
      <c r="AV767" s="13" t="s">
        <v>82</v>
      </c>
      <c r="AW767" s="13" t="s">
        <v>28</v>
      </c>
      <c r="AX767" s="13" t="s">
        <v>72</v>
      </c>
      <c r="AY767" s="160" t="s">
        <v>182</v>
      </c>
    </row>
    <row r="768" spans="2:65" s="13" customFormat="1">
      <c r="B768" s="159"/>
      <c r="D768" s="153" t="s">
        <v>195</v>
      </c>
      <c r="E768" s="160" t="s">
        <v>1</v>
      </c>
      <c r="F768" s="161" t="s">
        <v>883</v>
      </c>
      <c r="H768" s="162">
        <v>4</v>
      </c>
      <c r="L768" s="159"/>
      <c r="M768" s="163"/>
      <c r="N768" s="164"/>
      <c r="O768" s="164"/>
      <c r="P768" s="164"/>
      <c r="Q768" s="164"/>
      <c r="R768" s="164"/>
      <c r="S768" s="164"/>
      <c r="T768" s="165"/>
      <c r="AT768" s="160" t="s">
        <v>195</v>
      </c>
      <c r="AU768" s="160" t="s">
        <v>82</v>
      </c>
      <c r="AV768" s="13" t="s">
        <v>82</v>
      </c>
      <c r="AW768" s="13" t="s">
        <v>28</v>
      </c>
      <c r="AX768" s="13" t="s">
        <v>72</v>
      </c>
      <c r="AY768" s="160" t="s">
        <v>182</v>
      </c>
    </row>
    <row r="769" spans="2:65" s="13" customFormat="1">
      <c r="B769" s="159"/>
      <c r="D769" s="153" t="s">
        <v>195</v>
      </c>
      <c r="E769" s="160" t="s">
        <v>1</v>
      </c>
      <c r="F769" s="161" t="s">
        <v>884</v>
      </c>
      <c r="H769" s="162">
        <v>78.540000000000006</v>
      </c>
      <c r="L769" s="159"/>
      <c r="M769" s="163"/>
      <c r="N769" s="164"/>
      <c r="O769" s="164"/>
      <c r="P769" s="164"/>
      <c r="Q769" s="164"/>
      <c r="R769" s="164"/>
      <c r="S769" s="164"/>
      <c r="T769" s="165"/>
      <c r="AT769" s="160" t="s">
        <v>195</v>
      </c>
      <c r="AU769" s="160" t="s">
        <v>82</v>
      </c>
      <c r="AV769" s="13" t="s">
        <v>82</v>
      </c>
      <c r="AW769" s="13" t="s">
        <v>28</v>
      </c>
      <c r="AX769" s="13" t="s">
        <v>72</v>
      </c>
      <c r="AY769" s="160" t="s">
        <v>182</v>
      </c>
    </row>
    <row r="770" spans="2:65" s="13" customFormat="1">
      <c r="B770" s="159"/>
      <c r="D770" s="153" t="s">
        <v>195</v>
      </c>
      <c r="E770" s="160" t="s">
        <v>1</v>
      </c>
      <c r="F770" s="161" t="s">
        <v>885</v>
      </c>
      <c r="H770" s="162">
        <v>22.8</v>
      </c>
      <c r="L770" s="159"/>
      <c r="M770" s="163"/>
      <c r="N770" s="164"/>
      <c r="O770" s="164"/>
      <c r="P770" s="164"/>
      <c r="Q770" s="164"/>
      <c r="R770" s="164"/>
      <c r="S770" s="164"/>
      <c r="T770" s="165"/>
      <c r="AT770" s="160" t="s">
        <v>195</v>
      </c>
      <c r="AU770" s="160" t="s">
        <v>82</v>
      </c>
      <c r="AV770" s="13" t="s">
        <v>82</v>
      </c>
      <c r="AW770" s="13" t="s">
        <v>28</v>
      </c>
      <c r="AX770" s="13" t="s">
        <v>72</v>
      </c>
      <c r="AY770" s="160" t="s">
        <v>182</v>
      </c>
    </row>
    <row r="771" spans="2:65" s="14" customFormat="1">
      <c r="B771" s="166"/>
      <c r="D771" s="153" t="s">
        <v>195</v>
      </c>
      <c r="E771" s="167" t="s">
        <v>1</v>
      </c>
      <c r="F771" s="168" t="s">
        <v>205</v>
      </c>
      <c r="H771" s="169">
        <v>135.22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7" t="s">
        <v>195</v>
      </c>
      <c r="AU771" s="167" t="s">
        <v>82</v>
      </c>
      <c r="AV771" s="14" t="s">
        <v>188</v>
      </c>
      <c r="AW771" s="14" t="s">
        <v>28</v>
      </c>
      <c r="AX771" s="14" t="s">
        <v>80</v>
      </c>
      <c r="AY771" s="167" t="s">
        <v>182</v>
      </c>
    </row>
    <row r="772" spans="2:65" s="1" customFormat="1" ht="16.5" customHeight="1">
      <c r="B772" s="139"/>
      <c r="C772" s="173" t="s">
        <v>886</v>
      </c>
      <c r="D772" s="173" t="s">
        <v>266</v>
      </c>
      <c r="E772" s="174" t="s">
        <v>887</v>
      </c>
      <c r="F772" s="175" t="s">
        <v>888</v>
      </c>
      <c r="G772" s="176" t="s">
        <v>242</v>
      </c>
      <c r="H772" s="177">
        <v>141.98099999999999</v>
      </c>
      <c r="I772" s="178"/>
      <c r="J772" s="178">
        <f>ROUND(I772*H772,2)</f>
        <v>0</v>
      </c>
      <c r="K772" s="175" t="s">
        <v>193</v>
      </c>
      <c r="L772" s="179"/>
      <c r="M772" s="180" t="s">
        <v>1</v>
      </c>
      <c r="N772" s="181" t="s">
        <v>37</v>
      </c>
      <c r="O772" s="148">
        <v>0</v>
      </c>
      <c r="P772" s="148">
        <f>O772*H772</f>
        <v>0</v>
      </c>
      <c r="Q772" s="148">
        <v>1.6999999999999999E-3</v>
      </c>
      <c r="R772" s="148">
        <f>Q772*H772</f>
        <v>0.24136769999999999</v>
      </c>
      <c r="S772" s="148">
        <v>0</v>
      </c>
      <c r="T772" s="149">
        <f>S772*H772</f>
        <v>0</v>
      </c>
      <c r="AR772" s="150" t="s">
        <v>239</v>
      </c>
      <c r="AT772" s="150" t="s">
        <v>266</v>
      </c>
      <c r="AU772" s="150" t="s">
        <v>82</v>
      </c>
      <c r="AY772" s="17" t="s">
        <v>182</v>
      </c>
      <c r="BE772" s="151">
        <f>IF(N772="základní",J772,0)</f>
        <v>0</v>
      </c>
      <c r="BF772" s="151">
        <f>IF(N772="snížená",J772,0)</f>
        <v>0</v>
      </c>
      <c r="BG772" s="151">
        <f>IF(N772="zákl. přenesená",J772,0)</f>
        <v>0</v>
      </c>
      <c r="BH772" s="151">
        <f>IF(N772="sníž. přenesená",J772,0)</f>
        <v>0</v>
      </c>
      <c r="BI772" s="151">
        <f>IF(N772="nulová",J772,0)</f>
        <v>0</v>
      </c>
      <c r="BJ772" s="17" t="s">
        <v>80</v>
      </c>
      <c r="BK772" s="151">
        <f>ROUND(I772*H772,2)</f>
        <v>0</v>
      </c>
      <c r="BL772" s="17" t="s">
        <v>188</v>
      </c>
      <c r="BM772" s="150" t="s">
        <v>889</v>
      </c>
    </row>
    <row r="773" spans="2:65" s="13" customFormat="1">
      <c r="B773" s="159"/>
      <c r="D773" s="153" t="s">
        <v>195</v>
      </c>
      <c r="F773" s="161" t="s">
        <v>890</v>
      </c>
      <c r="H773" s="162">
        <v>141.98099999999999</v>
      </c>
      <c r="L773" s="159"/>
      <c r="M773" s="163"/>
      <c r="N773" s="164"/>
      <c r="O773" s="164"/>
      <c r="P773" s="164"/>
      <c r="Q773" s="164"/>
      <c r="R773" s="164"/>
      <c r="S773" s="164"/>
      <c r="T773" s="165"/>
      <c r="AT773" s="160" t="s">
        <v>195</v>
      </c>
      <c r="AU773" s="160" t="s">
        <v>82</v>
      </c>
      <c r="AV773" s="13" t="s">
        <v>82</v>
      </c>
      <c r="AW773" s="13" t="s">
        <v>3</v>
      </c>
      <c r="AX773" s="13" t="s">
        <v>80</v>
      </c>
      <c r="AY773" s="160" t="s">
        <v>182</v>
      </c>
    </row>
    <row r="774" spans="2:65" s="1" customFormat="1" ht="36" customHeight="1">
      <c r="B774" s="139"/>
      <c r="C774" s="140" t="s">
        <v>891</v>
      </c>
      <c r="D774" s="140" t="s">
        <v>184</v>
      </c>
      <c r="E774" s="141" t="s">
        <v>892</v>
      </c>
      <c r="F774" s="142" t="s">
        <v>893</v>
      </c>
      <c r="G774" s="143" t="s">
        <v>242</v>
      </c>
      <c r="H774" s="144">
        <v>288.98200000000003</v>
      </c>
      <c r="I774" s="145"/>
      <c r="J774" s="145">
        <f>ROUND(I774*H774,2)</f>
        <v>0</v>
      </c>
      <c r="K774" s="142" t="s">
        <v>193</v>
      </c>
      <c r="L774" s="29"/>
      <c r="M774" s="146" t="s">
        <v>1</v>
      </c>
      <c r="N774" s="147" t="s">
        <v>37</v>
      </c>
      <c r="O774" s="148">
        <v>1.06</v>
      </c>
      <c r="P774" s="148">
        <f>O774*H774</f>
        <v>306.32092000000006</v>
      </c>
      <c r="Q774" s="148">
        <v>8.5000000000000006E-3</v>
      </c>
      <c r="R774" s="148">
        <f>Q774*H774</f>
        <v>2.4563470000000005</v>
      </c>
      <c r="S774" s="148">
        <v>0</v>
      </c>
      <c r="T774" s="149">
        <f>S774*H774</f>
        <v>0</v>
      </c>
      <c r="AR774" s="150" t="s">
        <v>188</v>
      </c>
      <c r="AT774" s="150" t="s">
        <v>184</v>
      </c>
      <c r="AU774" s="150" t="s">
        <v>82</v>
      </c>
      <c r="AY774" s="17" t="s">
        <v>182</v>
      </c>
      <c r="BE774" s="151">
        <f>IF(N774="základní",J774,0)</f>
        <v>0</v>
      </c>
      <c r="BF774" s="151">
        <f>IF(N774="snížená",J774,0)</f>
        <v>0</v>
      </c>
      <c r="BG774" s="151">
        <f>IF(N774="zákl. přenesená",J774,0)</f>
        <v>0</v>
      </c>
      <c r="BH774" s="151">
        <f>IF(N774="sníž. přenesená",J774,0)</f>
        <v>0</v>
      </c>
      <c r="BI774" s="151">
        <f>IF(N774="nulová",J774,0)</f>
        <v>0</v>
      </c>
      <c r="BJ774" s="17" t="s">
        <v>80</v>
      </c>
      <c r="BK774" s="151">
        <f>ROUND(I774*H774,2)</f>
        <v>0</v>
      </c>
      <c r="BL774" s="17" t="s">
        <v>188</v>
      </c>
      <c r="BM774" s="150" t="s">
        <v>894</v>
      </c>
    </row>
    <row r="775" spans="2:65" s="12" customFormat="1">
      <c r="B775" s="152"/>
      <c r="D775" s="153" t="s">
        <v>195</v>
      </c>
      <c r="E775" s="154" t="s">
        <v>1</v>
      </c>
      <c r="F775" s="155" t="s">
        <v>895</v>
      </c>
      <c r="H775" s="154" t="s">
        <v>1</v>
      </c>
      <c r="L775" s="152"/>
      <c r="M775" s="156"/>
      <c r="N775" s="157"/>
      <c r="O775" s="157"/>
      <c r="P775" s="157"/>
      <c r="Q775" s="157"/>
      <c r="R775" s="157"/>
      <c r="S775" s="157"/>
      <c r="T775" s="158"/>
      <c r="AT775" s="154" t="s">
        <v>195</v>
      </c>
      <c r="AU775" s="154" t="s">
        <v>82</v>
      </c>
      <c r="AV775" s="12" t="s">
        <v>80</v>
      </c>
      <c r="AW775" s="12" t="s">
        <v>28</v>
      </c>
      <c r="AX775" s="12" t="s">
        <v>72</v>
      </c>
      <c r="AY775" s="154" t="s">
        <v>182</v>
      </c>
    </row>
    <row r="776" spans="2:65" s="13" customFormat="1">
      <c r="B776" s="159"/>
      <c r="D776" s="153" t="s">
        <v>195</v>
      </c>
      <c r="E776" s="160" t="s">
        <v>1</v>
      </c>
      <c r="F776" s="161" t="s">
        <v>896</v>
      </c>
      <c r="H776" s="162">
        <v>42.3</v>
      </c>
      <c r="L776" s="159"/>
      <c r="M776" s="163"/>
      <c r="N776" s="164"/>
      <c r="O776" s="164"/>
      <c r="P776" s="164"/>
      <c r="Q776" s="164"/>
      <c r="R776" s="164"/>
      <c r="S776" s="164"/>
      <c r="T776" s="165"/>
      <c r="AT776" s="160" t="s">
        <v>195</v>
      </c>
      <c r="AU776" s="160" t="s">
        <v>82</v>
      </c>
      <c r="AV776" s="13" t="s">
        <v>82</v>
      </c>
      <c r="AW776" s="13" t="s">
        <v>28</v>
      </c>
      <c r="AX776" s="13" t="s">
        <v>72</v>
      </c>
      <c r="AY776" s="160" t="s">
        <v>182</v>
      </c>
    </row>
    <row r="777" spans="2:65" s="13" customFormat="1">
      <c r="B777" s="159"/>
      <c r="D777" s="153" t="s">
        <v>195</v>
      </c>
      <c r="E777" s="160" t="s">
        <v>1</v>
      </c>
      <c r="F777" s="161" t="s">
        <v>897</v>
      </c>
      <c r="H777" s="162">
        <v>25.8</v>
      </c>
      <c r="L777" s="159"/>
      <c r="M777" s="163"/>
      <c r="N777" s="164"/>
      <c r="O777" s="164"/>
      <c r="P777" s="164"/>
      <c r="Q777" s="164"/>
      <c r="R777" s="164"/>
      <c r="S777" s="164"/>
      <c r="T777" s="165"/>
      <c r="AT777" s="160" t="s">
        <v>195</v>
      </c>
      <c r="AU777" s="160" t="s">
        <v>82</v>
      </c>
      <c r="AV777" s="13" t="s">
        <v>82</v>
      </c>
      <c r="AW777" s="13" t="s">
        <v>28</v>
      </c>
      <c r="AX777" s="13" t="s">
        <v>72</v>
      </c>
      <c r="AY777" s="160" t="s">
        <v>182</v>
      </c>
    </row>
    <row r="778" spans="2:65" s="12" customFormat="1">
      <c r="B778" s="152"/>
      <c r="D778" s="153" t="s">
        <v>195</v>
      </c>
      <c r="E778" s="154" t="s">
        <v>1</v>
      </c>
      <c r="F778" s="155" t="s">
        <v>898</v>
      </c>
      <c r="H778" s="154" t="s">
        <v>1</v>
      </c>
      <c r="L778" s="152"/>
      <c r="M778" s="156"/>
      <c r="N778" s="157"/>
      <c r="O778" s="157"/>
      <c r="P778" s="157"/>
      <c r="Q778" s="157"/>
      <c r="R778" s="157"/>
      <c r="S778" s="157"/>
      <c r="T778" s="158"/>
      <c r="AT778" s="154" t="s">
        <v>195</v>
      </c>
      <c r="AU778" s="154" t="s">
        <v>82</v>
      </c>
      <c r="AV778" s="12" t="s">
        <v>80</v>
      </c>
      <c r="AW778" s="12" t="s">
        <v>28</v>
      </c>
      <c r="AX778" s="12" t="s">
        <v>72</v>
      </c>
      <c r="AY778" s="154" t="s">
        <v>182</v>
      </c>
    </row>
    <row r="779" spans="2:65" s="13" customFormat="1">
      <c r="B779" s="159"/>
      <c r="D779" s="153" t="s">
        <v>195</v>
      </c>
      <c r="E779" s="160" t="s">
        <v>1</v>
      </c>
      <c r="F779" s="161" t="s">
        <v>899</v>
      </c>
      <c r="H779" s="162">
        <v>97.625</v>
      </c>
      <c r="L779" s="159"/>
      <c r="M779" s="163"/>
      <c r="N779" s="164"/>
      <c r="O779" s="164"/>
      <c r="P779" s="164"/>
      <c r="Q779" s="164"/>
      <c r="R779" s="164"/>
      <c r="S779" s="164"/>
      <c r="T779" s="165"/>
      <c r="AT779" s="160" t="s">
        <v>195</v>
      </c>
      <c r="AU779" s="160" t="s">
        <v>82</v>
      </c>
      <c r="AV779" s="13" t="s">
        <v>82</v>
      </c>
      <c r="AW779" s="13" t="s">
        <v>28</v>
      </c>
      <c r="AX779" s="13" t="s">
        <v>72</v>
      </c>
      <c r="AY779" s="160" t="s">
        <v>182</v>
      </c>
    </row>
    <row r="780" spans="2:65" s="12" customFormat="1">
      <c r="B780" s="152"/>
      <c r="D780" s="153" t="s">
        <v>195</v>
      </c>
      <c r="E780" s="154" t="s">
        <v>1</v>
      </c>
      <c r="F780" s="155" t="s">
        <v>900</v>
      </c>
      <c r="H780" s="154" t="s">
        <v>1</v>
      </c>
      <c r="L780" s="152"/>
      <c r="M780" s="156"/>
      <c r="N780" s="157"/>
      <c r="O780" s="157"/>
      <c r="P780" s="157"/>
      <c r="Q780" s="157"/>
      <c r="R780" s="157"/>
      <c r="S780" s="157"/>
      <c r="T780" s="158"/>
      <c r="AT780" s="154" t="s">
        <v>195</v>
      </c>
      <c r="AU780" s="154" t="s">
        <v>82</v>
      </c>
      <c r="AV780" s="12" t="s">
        <v>80</v>
      </c>
      <c r="AW780" s="12" t="s">
        <v>28</v>
      </c>
      <c r="AX780" s="12" t="s">
        <v>72</v>
      </c>
      <c r="AY780" s="154" t="s">
        <v>182</v>
      </c>
    </row>
    <row r="781" spans="2:65" s="13" customFormat="1">
      <c r="B781" s="159"/>
      <c r="D781" s="153" t="s">
        <v>195</v>
      </c>
      <c r="E781" s="160" t="s">
        <v>1</v>
      </c>
      <c r="F781" s="161" t="s">
        <v>901</v>
      </c>
      <c r="H781" s="162">
        <v>113.89700000000001</v>
      </c>
      <c r="L781" s="159"/>
      <c r="M781" s="163"/>
      <c r="N781" s="164"/>
      <c r="O781" s="164"/>
      <c r="P781" s="164"/>
      <c r="Q781" s="164"/>
      <c r="R781" s="164"/>
      <c r="S781" s="164"/>
      <c r="T781" s="165"/>
      <c r="AT781" s="160" t="s">
        <v>195</v>
      </c>
      <c r="AU781" s="160" t="s">
        <v>82</v>
      </c>
      <c r="AV781" s="13" t="s">
        <v>82</v>
      </c>
      <c r="AW781" s="13" t="s">
        <v>28</v>
      </c>
      <c r="AX781" s="13" t="s">
        <v>72</v>
      </c>
      <c r="AY781" s="160" t="s">
        <v>182</v>
      </c>
    </row>
    <row r="782" spans="2:65" s="12" customFormat="1">
      <c r="B782" s="152"/>
      <c r="D782" s="153" t="s">
        <v>195</v>
      </c>
      <c r="E782" s="154" t="s">
        <v>1</v>
      </c>
      <c r="F782" s="155" t="s">
        <v>415</v>
      </c>
      <c r="H782" s="154" t="s">
        <v>1</v>
      </c>
      <c r="L782" s="152"/>
      <c r="M782" s="156"/>
      <c r="N782" s="157"/>
      <c r="O782" s="157"/>
      <c r="P782" s="157"/>
      <c r="Q782" s="157"/>
      <c r="R782" s="157"/>
      <c r="S782" s="157"/>
      <c r="T782" s="158"/>
      <c r="AT782" s="154" t="s">
        <v>195</v>
      </c>
      <c r="AU782" s="154" t="s">
        <v>82</v>
      </c>
      <c r="AV782" s="12" t="s">
        <v>80</v>
      </c>
      <c r="AW782" s="12" t="s">
        <v>28</v>
      </c>
      <c r="AX782" s="12" t="s">
        <v>72</v>
      </c>
      <c r="AY782" s="154" t="s">
        <v>182</v>
      </c>
    </row>
    <row r="783" spans="2:65" s="13" customFormat="1">
      <c r="B783" s="159"/>
      <c r="D783" s="153" t="s">
        <v>195</v>
      </c>
      <c r="E783" s="160" t="s">
        <v>1</v>
      </c>
      <c r="F783" s="161" t="s">
        <v>902</v>
      </c>
      <c r="H783" s="162">
        <v>9.36</v>
      </c>
      <c r="L783" s="159"/>
      <c r="M783" s="163"/>
      <c r="N783" s="164"/>
      <c r="O783" s="164"/>
      <c r="P783" s="164"/>
      <c r="Q783" s="164"/>
      <c r="R783" s="164"/>
      <c r="S783" s="164"/>
      <c r="T783" s="165"/>
      <c r="AT783" s="160" t="s">
        <v>195</v>
      </c>
      <c r="AU783" s="160" t="s">
        <v>82</v>
      </c>
      <c r="AV783" s="13" t="s">
        <v>82</v>
      </c>
      <c r="AW783" s="13" t="s">
        <v>28</v>
      </c>
      <c r="AX783" s="13" t="s">
        <v>72</v>
      </c>
      <c r="AY783" s="160" t="s">
        <v>182</v>
      </c>
    </row>
    <row r="784" spans="2:65" s="14" customFormat="1">
      <c r="B784" s="166"/>
      <c r="D784" s="153" t="s">
        <v>195</v>
      </c>
      <c r="E784" s="167" t="s">
        <v>1</v>
      </c>
      <c r="F784" s="168" t="s">
        <v>205</v>
      </c>
      <c r="H784" s="169">
        <v>288.98200000000003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7" t="s">
        <v>195</v>
      </c>
      <c r="AU784" s="167" t="s">
        <v>82</v>
      </c>
      <c r="AV784" s="14" t="s">
        <v>188</v>
      </c>
      <c r="AW784" s="14" t="s">
        <v>28</v>
      </c>
      <c r="AX784" s="14" t="s">
        <v>80</v>
      </c>
      <c r="AY784" s="167" t="s">
        <v>182</v>
      </c>
    </row>
    <row r="785" spans="2:65" s="1" customFormat="1" ht="16.5" customHeight="1">
      <c r="B785" s="139"/>
      <c r="C785" s="173" t="s">
        <v>903</v>
      </c>
      <c r="D785" s="173" t="s">
        <v>266</v>
      </c>
      <c r="E785" s="174" t="s">
        <v>904</v>
      </c>
      <c r="F785" s="175" t="s">
        <v>905</v>
      </c>
      <c r="G785" s="176" t="s">
        <v>242</v>
      </c>
      <c r="H785" s="177">
        <v>294.762</v>
      </c>
      <c r="I785" s="178"/>
      <c r="J785" s="178">
        <f>ROUND(I785*H785,2)</f>
        <v>0</v>
      </c>
      <c r="K785" s="175" t="s">
        <v>193</v>
      </c>
      <c r="L785" s="179"/>
      <c r="M785" s="180" t="s">
        <v>1</v>
      </c>
      <c r="N785" s="181" t="s">
        <v>37</v>
      </c>
      <c r="O785" s="148">
        <v>0</v>
      </c>
      <c r="P785" s="148">
        <f>O785*H785</f>
        <v>0</v>
      </c>
      <c r="Q785" s="148">
        <v>2.5500000000000002E-3</v>
      </c>
      <c r="R785" s="148">
        <f>Q785*H785</f>
        <v>0.75164310000000001</v>
      </c>
      <c r="S785" s="148">
        <v>0</v>
      </c>
      <c r="T785" s="149">
        <f>S785*H785</f>
        <v>0</v>
      </c>
      <c r="AR785" s="150" t="s">
        <v>239</v>
      </c>
      <c r="AT785" s="150" t="s">
        <v>266</v>
      </c>
      <c r="AU785" s="150" t="s">
        <v>82</v>
      </c>
      <c r="AY785" s="17" t="s">
        <v>182</v>
      </c>
      <c r="BE785" s="151">
        <f>IF(N785="základní",J785,0)</f>
        <v>0</v>
      </c>
      <c r="BF785" s="151">
        <f>IF(N785="snížená",J785,0)</f>
        <v>0</v>
      </c>
      <c r="BG785" s="151">
        <f>IF(N785="zákl. přenesená",J785,0)</f>
        <v>0</v>
      </c>
      <c r="BH785" s="151">
        <f>IF(N785="sníž. přenesená",J785,0)</f>
        <v>0</v>
      </c>
      <c r="BI785" s="151">
        <f>IF(N785="nulová",J785,0)</f>
        <v>0</v>
      </c>
      <c r="BJ785" s="17" t="s">
        <v>80</v>
      </c>
      <c r="BK785" s="151">
        <f>ROUND(I785*H785,2)</f>
        <v>0</v>
      </c>
      <c r="BL785" s="17" t="s">
        <v>188</v>
      </c>
      <c r="BM785" s="150" t="s">
        <v>906</v>
      </c>
    </row>
    <row r="786" spans="2:65" s="13" customFormat="1">
      <c r="B786" s="159"/>
      <c r="D786" s="153" t="s">
        <v>195</v>
      </c>
      <c r="F786" s="161" t="s">
        <v>907</v>
      </c>
      <c r="H786" s="162">
        <v>294.762</v>
      </c>
      <c r="L786" s="159"/>
      <c r="M786" s="163"/>
      <c r="N786" s="164"/>
      <c r="O786" s="164"/>
      <c r="P786" s="164"/>
      <c r="Q786" s="164"/>
      <c r="R786" s="164"/>
      <c r="S786" s="164"/>
      <c r="T786" s="165"/>
      <c r="AT786" s="160" t="s">
        <v>195</v>
      </c>
      <c r="AU786" s="160" t="s">
        <v>82</v>
      </c>
      <c r="AV786" s="13" t="s">
        <v>82</v>
      </c>
      <c r="AW786" s="13" t="s">
        <v>3</v>
      </c>
      <c r="AX786" s="13" t="s">
        <v>80</v>
      </c>
      <c r="AY786" s="160" t="s">
        <v>182</v>
      </c>
    </row>
    <row r="787" spans="2:65" s="1" customFormat="1" ht="24" customHeight="1">
      <c r="B787" s="139"/>
      <c r="C787" s="140" t="s">
        <v>908</v>
      </c>
      <c r="D787" s="140" t="s">
        <v>184</v>
      </c>
      <c r="E787" s="141" t="s">
        <v>909</v>
      </c>
      <c r="F787" s="142" t="s">
        <v>910</v>
      </c>
      <c r="G787" s="143" t="s">
        <v>242</v>
      </c>
      <c r="H787" s="144">
        <v>38.61</v>
      </c>
      <c r="I787" s="145"/>
      <c r="J787" s="145">
        <f>ROUND(I787*H787,2)</f>
        <v>0</v>
      </c>
      <c r="K787" s="142" t="s">
        <v>193</v>
      </c>
      <c r="L787" s="29"/>
      <c r="M787" s="146" t="s">
        <v>1</v>
      </c>
      <c r="N787" s="147" t="s">
        <v>37</v>
      </c>
      <c r="O787" s="148">
        <v>0.29399999999999998</v>
      </c>
      <c r="P787" s="148">
        <f>O787*H787</f>
        <v>11.351339999999999</v>
      </c>
      <c r="Q787" s="148">
        <v>6.28E-3</v>
      </c>
      <c r="R787" s="148">
        <f>Q787*H787</f>
        <v>0.24247079999999999</v>
      </c>
      <c r="S787" s="148">
        <v>0</v>
      </c>
      <c r="T787" s="149">
        <f>S787*H787</f>
        <v>0</v>
      </c>
      <c r="AR787" s="150" t="s">
        <v>188</v>
      </c>
      <c r="AT787" s="150" t="s">
        <v>184</v>
      </c>
      <c r="AU787" s="150" t="s">
        <v>82</v>
      </c>
      <c r="AY787" s="17" t="s">
        <v>182</v>
      </c>
      <c r="BE787" s="151">
        <f>IF(N787="základní",J787,0)</f>
        <v>0</v>
      </c>
      <c r="BF787" s="151">
        <f>IF(N787="snížená",J787,0)</f>
        <v>0</v>
      </c>
      <c r="BG787" s="151">
        <f>IF(N787="zákl. přenesená",J787,0)</f>
        <v>0</v>
      </c>
      <c r="BH787" s="151">
        <f>IF(N787="sníž. přenesená",J787,0)</f>
        <v>0</v>
      </c>
      <c r="BI787" s="151">
        <f>IF(N787="nulová",J787,0)</f>
        <v>0</v>
      </c>
      <c r="BJ787" s="17" t="s">
        <v>80</v>
      </c>
      <c r="BK787" s="151">
        <f>ROUND(I787*H787,2)</f>
        <v>0</v>
      </c>
      <c r="BL787" s="17" t="s">
        <v>188</v>
      </c>
      <c r="BM787" s="150" t="s">
        <v>911</v>
      </c>
    </row>
    <row r="788" spans="2:65" s="12" customFormat="1">
      <c r="B788" s="152"/>
      <c r="D788" s="153" t="s">
        <v>195</v>
      </c>
      <c r="E788" s="154" t="s">
        <v>1</v>
      </c>
      <c r="F788" s="155" t="s">
        <v>871</v>
      </c>
      <c r="H788" s="154" t="s">
        <v>1</v>
      </c>
      <c r="L788" s="152"/>
      <c r="M788" s="156"/>
      <c r="N788" s="157"/>
      <c r="O788" s="157"/>
      <c r="P788" s="157"/>
      <c r="Q788" s="157"/>
      <c r="R788" s="157"/>
      <c r="S788" s="157"/>
      <c r="T788" s="158"/>
      <c r="AT788" s="154" t="s">
        <v>195</v>
      </c>
      <c r="AU788" s="154" t="s">
        <v>82</v>
      </c>
      <c r="AV788" s="12" t="s">
        <v>80</v>
      </c>
      <c r="AW788" s="12" t="s">
        <v>28</v>
      </c>
      <c r="AX788" s="12" t="s">
        <v>72</v>
      </c>
      <c r="AY788" s="154" t="s">
        <v>182</v>
      </c>
    </row>
    <row r="789" spans="2:65" s="13" customFormat="1">
      <c r="B789" s="159"/>
      <c r="D789" s="153" t="s">
        <v>195</v>
      </c>
      <c r="E789" s="160" t="s">
        <v>1</v>
      </c>
      <c r="F789" s="161" t="s">
        <v>912</v>
      </c>
      <c r="H789" s="162">
        <v>38.61</v>
      </c>
      <c r="L789" s="159"/>
      <c r="M789" s="163"/>
      <c r="N789" s="164"/>
      <c r="O789" s="164"/>
      <c r="P789" s="164"/>
      <c r="Q789" s="164"/>
      <c r="R789" s="164"/>
      <c r="S789" s="164"/>
      <c r="T789" s="165"/>
      <c r="AT789" s="160" t="s">
        <v>195</v>
      </c>
      <c r="AU789" s="160" t="s">
        <v>82</v>
      </c>
      <c r="AV789" s="13" t="s">
        <v>82</v>
      </c>
      <c r="AW789" s="13" t="s">
        <v>28</v>
      </c>
      <c r="AX789" s="13" t="s">
        <v>72</v>
      </c>
      <c r="AY789" s="160" t="s">
        <v>182</v>
      </c>
    </row>
    <row r="790" spans="2:65" s="14" customFormat="1">
      <c r="B790" s="166"/>
      <c r="D790" s="153" t="s">
        <v>195</v>
      </c>
      <c r="E790" s="167" t="s">
        <v>1</v>
      </c>
      <c r="F790" s="168" t="s">
        <v>205</v>
      </c>
      <c r="H790" s="169">
        <v>38.61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7" t="s">
        <v>195</v>
      </c>
      <c r="AU790" s="167" t="s">
        <v>82</v>
      </c>
      <c r="AV790" s="14" t="s">
        <v>188</v>
      </c>
      <c r="AW790" s="14" t="s">
        <v>28</v>
      </c>
      <c r="AX790" s="14" t="s">
        <v>80</v>
      </c>
      <c r="AY790" s="167" t="s">
        <v>182</v>
      </c>
    </row>
    <row r="791" spans="2:65" s="1" customFormat="1" ht="16.5" customHeight="1">
      <c r="B791" s="139"/>
      <c r="C791" s="140" t="s">
        <v>913</v>
      </c>
      <c r="D791" s="140" t="s">
        <v>184</v>
      </c>
      <c r="E791" s="141" t="s">
        <v>914</v>
      </c>
      <c r="F791" s="142" t="s">
        <v>915</v>
      </c>
      <c r="G791" s="143" t="s">
        <v>242</v>
      </c>
      <c r="H791" s="144">
        <v>414.84199999999998</v>
      </c>
      <c r="I791" s="145"/>
      <c r="J791" s="145">
        <f>ROUND(I791*H791,2)</f>
        <v>0</v>
      </c>
      <c r="K791" s="142" t="s">
        <v>193</v>
      </c>
      <c r="L791" s="29"/>
      <c r="M791" s="146" t="s">
        <v>1</v>
      </c>
      <c r="N791" s="147" t="s">
        <v>37</v>
      </c>
      <c r="O791" s="148">
        <v>0.245</v>
      </c>
      <c r="P791" s="148">
        <f>O791*H791</f>
        <v>101.63628999999999</v>
      </c>
      <c r="Q791" s="148">
        <v>3.48E-3</v>
      </c>
      <c r="R791" s="148">
        <f>Q791*H791</f>
        <v>1.44365016</v>
      </c>
      <c r="S791" s="148">
        <v>0</v>
      </c>
      <c r="T791" s="149">
        <f>S791*H791</f>
        <v>0</v>
      </c>
      <c r="AR791" s="150" t="s">
        <v>188</v>
      </c>
      <c r="AT791" s="150" t="s">
        <v>184</v>
      </c>
      <c r="AU791" s="150" t="s">
        <v>82</v>
      </c>
      <c r="AY791" s="17" t="s">
        <v>182</v>
      </c>
      <c r="BE791" s="151">
        <f>IF(N791="základní",J791,0)</f>
        <v>0</v>
      </c>
      <c r="BF791" s="151">
        <f>IF(N791="snížená",J791,0)</f>
        <v>0</v>
      </c>
      <c r="BG791" s="151">
        <f>IF(N791="zákl. přenesená",J791,0)</f>
        <v>0</v>
      </c>
      <c r="BH791" s="151">
        <f>IF(N791="sníž. přenesená",J791,0)</f>
        <v>0</v>
      </c>
      <c r="BI791" s="151">
        <f>IF(N791="nulová",J791,0)</f>
        <v>0</v>
      </c>
      <c r="BJ791" s="17" t="s">
        <v>80</v>
      </c>
      <c r="BK791" s="151">
        <f>ROUND(I791*H791,2)</f>
        <v>0</v>
      </c>
      <c r="BL791" s="17" t="s">
        <v>188</v>
      </c>
      <c r="BM791" s="150" t="s">
        <v>916</v>
      </c>
    </row>
    <row r="792" spans="2:65" s="12" customFormat="1">
      <c r="B792" s="152"/>
      <c r="D792" s="153" t="s">
        <v>195</v>
      </c>
      <c r="E792" s="154" t="s">
        <v>1</v>
      </c>
      <c r="F792" s="155" t="s">
        <v>895</v>
      </c>
      <c r="H792" s="154" t="s">
        <v>1</v>
      </c>
      <c r="L792" s="152"/>
      <c r="M792" s="156"/>
      <c r="N792" s="157"/>
      <c r="O792" s="157"/>
      <c r="P792" s="157"/>
      <c r="Q792" s="157"/>
      <c r="R792" s="157"/>
      <c r="S792" s="157"/>
      <c r="T792" s="158"/>
      <c r="AT792" s="154" t="s">
        <v>195</v>
      </c>
      <c r="AU792" s="154" t="s">
        <v>82</v>
      </c>
      <c r="AV792" s="12" t="s">
        <v>80</v>
      </c>
      <c r="AW792" s="12" t="s">
        <v>28</v>
      </c>
      <c r="AX792" s="12" t="s">
        <v>72</v>
      </c>
      <c r="AY792" s="154" t="s">
        <v>182</v>
      </c>
    </row>
    <row r="793" spans="2:65" s="13" customFormat="1">
      <c r="B793" s="159"/>
      <c r="D793" s="153" t="s">
        <v>195</v>
      </c>
      <c r="E793" s="160" t="s">
        <v>1</v>
      </c>
      <c r="F793" s="161" t="s">
        <v>896</v>
      </c>
      <c r="H793" s="162">
        <v>42.3</v>
      </c>
      <c r="L793" s="159"/>
      <c r="M793" s="163"/>
      <c r="N793" s="164"/>
      <c r="O793" s="164"/>
      <c r="P793" s="164"/>
      <c r="Q793" s="164"/>
      <c r="R793" s="164"/>
      <c r="S793" s="164"/>
      <c r="T793" s="165"/>
      <c r="AT793" s="160" t="s">
        <v>195</v>
      </c>
      <c r="AU793" s="160" t="s">
        <v>82</v>
      </c>
      <c r="AV793" s="13" t="s">
        <v>82</v>
      </c>
      <c r="AW793" s="13" t="s">
        <v>28</v>
      </c>
      <c r="AX793" s="13" t="s">
        <v>72</v>
      </c>
      <c r="AY793" s="160" t="s">
        <v>182</v>
      </c>
    </row>
    <row r="794" spans="2:65" s="13" customFormat="1">
      <c r="B794" s="159"/>
      <c r="D794" s="153" t="s">
        <v>195</v>
      </c>
      <c r="E794" s="160" t="s">
        <v>1</v>
      </c>
      <c r="F794" s="161" t="s">
        <v>897</v>
      </c>
      <c r="H794" s="162">
        <v>25.8</v>
      </c>
      <c r="L794" s="159"/>
      <c r="M794" s="163"/>
      <c r="N794" s="164"/>
      <c r="O794" s="164"/>
      <c r="P794" s="164"/>
      <c r="Q794" s="164"/>
      <c r="R794" s="164"/>
      <c r="S794" s="164"/>
      <c r="T794" s="165"/>
      <c r="AT794" s="160" t="s">
        <v>195</v>
      </c>
      <c r="AU794" s="160" t="s">
        <v>82</v>
      </c>
      <c r="AV794" s="13" t="s">
        <v>82</v>
      </c>
      <c r="AW794" s="13" t="s">
        <v>28</v>
      </c>
      <c r="AX794" s="13" t="s">
        <v>72</v>
      </c>
      <c r="AY794" s="160" t="s">
        <v>182</v>
      </c>
    </row>
    <row r="795" spans="2:65" s="12" customFormat="1">
      <c r="B795" s="152"/>
      <c r="D795" s="153" t="s">
        <v>195</v>
      </c>
      <c r="E795" s="154" t="s">
        <v>1</v>
      </c>
      <c r="F795" s="155" t="s">
        <v>898</v>
      </c>
      <c r="H795" s="154" t="s">
        <v>1</v>
      </c>
      <c r="L795" s="152"/>
      <c r="M795" s="156"/>
      <c r="N795" s="157"/>
      <c r="O795" s="157"/>
      <c r="P795" s="157"/>
      <c r="Q795" s="157"/>
      <c r="R795" s="157"/>
      <c r="S795" s="157"/>
      <c r="T795" s="158"/>
      <c r="AT795" s="154" t="s">
        <v>195</v>
      </c>
      <c r="AU795" s="154" t="s">
        <v>82</v>
      </c>
      <c r="AV795" s="12" t="s">
        <v>80</v>
      </c>
      <c r="AW795" s="12" t="s">
        <v>28</v>
      </c>
      <c r="AX795" s="12" t="s">
        <v>72</v>
      </c>
      <c r="AY795" s="154" t="s">
        <v>182</v>
      </c>
    </row>
    <row r="796" spans="2:65" s="13" customFormat="1">
      <c r="B796" s="159"/>
      <c r="D796" s="153" t="s">
        <v>195</v>
      </c>
      <c r="E796" s="160" t="s">
        <v>1</v>
      </c>
      <c r="F796" s="161" t="s">
        <v>899</v>
      </c>
      <c r="H796" s="162">
        <v>97.625</v>
      </c>
      <c r="L796" s="159"/>
      <c r="M796" s="163"/>
      <c r="N796" s="164"/>
      <c r="O796" s="164"/>
      <c r="P796" s="164"/>
      <c r="Q796" s="164"/>
      <c r="R796" s="164"/>
      <c r="S796" s="164"/>
      <c r="T796" s="165"/>
      <c r="AT796" s="160" t="s">
        <v>195</v>
      </c>
      <c r="AU796" s="160" t="s">
        <v>82</v>
      </c>
      <c r="AV796" s="13" t="s">
        <v>82</v>
      </c>
      <c r="AW796" s="13" t="s">
        <v>28</v>
      </c>
      <c r="AX796" s="13" t="s">
        <v>72</v>
      </c>
      <c r="AY796" s="160" t="s">
        <v>182</v>
      </c>
    </row>
    <row r="797" spans="2:65" s="12" customFormat="1">
      <c r="B797" s="152"/>
      <c r="D797" s="153" t="s">
        <v>195</v>
      </c>
      <c r="E797" s="154" t="s">
        <v>1</v>
      </c>
      <c r="F797" s="155" t="s">
        <v>900</v>
      </c>
      <c r="H797" s="154" t="s">
        <v>1</v>
      </c>
      <c r="L797" s="152"/>
      <c r="M797" s="156"/>
      <c r="N797" s="157"/>
      <c r="O797" s="157"/>
      <c r="P797" s="157"/>
      <c r="Q797" s="157"/>
      <c r="R797" s="157"/>
      <c r="S797" s="157"/>
      <c r="T797" s="158"/>
      <c r="AT797" s="154" t="s">
        <v>195</v>
      </c>
      <c r="AU797" s="154" t="s">
        <v>82</v>
      </c>
      <c r="AV797" s="12" t="s">
        <v>80</v>
      </c>
      <c r="AW797" s="12" t="s">
        <v>28</v>
      </c>
      <c r="AX797" s="12" t="s">
        <v>72</v>
      </c>
      <c r="AY797" s="154" t="s">
        <v>182</v>
      </c>
    </row>
    <row r="798" spans="2:65" s="13" customFormat="1">
      <c r="B798" s="159"/>
      <c r="D798" s="153" t="s">
        <v>195</v>
      </c>
      <c r="E798" s="160" t="s">
        <v>1</v>
      </c>
      <c r="F798" s="161" t="s">
        <v>901</v>
      </c>
      <c r="H798" s="162">
        <v>113.89700000000001</v>
      </c>
      <c r="L798" s="159"/>
      <c r="M798" s="163"/>
      <c r="N798" s="164"/>
      <c r="O798" s="164"/>
      <c r="P798" s="164"/>
      <c r="Q798" s="164"/>
      <c r="R798" s="164"/>
      <c r="S798" s="164"/>
      <c r="T798" s="165"/>
      <c r="AT798" s="160" t="s">
        <v>195</v>
      </c>
      <c r="AU798" s="160" t="s">
        <v>82</v>
      </c>
      <c r="AV798" s="13" t="s">
        <v>82</v>
      </c>
      <c r="AW798" s="13" t="s">
        <v>28</v>
      </c>
      <c r="AX798" s="13" t="s">
        <v>72</v>
      </c>
      <c r="AY798" s="160" t="s">
        <v>182</v>
      </c>
    </row>
    <row r="799" spans="2:65" s="15" customFormat="1">
      <c r="B799" s="182"/>
      <c r="D799" s="153" t="s">
        <v>195</v>
      </c>
      <c r="E799" s="183" t="s">
        <v>1</v>
      </c>
      <c r="F799" s="184" t="s">
        <v>555</v>
      </c>
      <c r="H799" s="185">
        <v>279.62200000000001</v>
      </c>
      <c r="L799" s="182"/>
      <c r="M799" s="186"/>
      <c r="N799" s="187"/>
      <c r="O799" s="187"/>
      <c r="P799" s="187"/>
      <c r="Q799" s="187"/>
      <c r="R799" s="187"/>
      <c r="S799" s="187"/>
      <c r="T799" s="188"/>
      <c r="AT799" s="183" t="s">
        <v>195</v>
      </c>
      <c r="AU799" s="183" t="s">
        <v>82</v>
      </c>
      <c r="AV799" s="15" t="s">
        <v>206</v>
      </c>
      <c r="AW799" s="15" t="s">
        <v>28</v>
      </c>
      <c r="AX799" s="15" t="s">
        <v>72</v>
      </c>
      <c r="AY799" s="183" t="s">
        <v>182</v>
      </c>
    </row>
    <row r="800" spans="2:65" s="12" customFormat="1">
      <c r="B800" s="152"/>
      <c r="D800" s="153" t="s">
        <v>195</v>
      </c>
      <c r="E800" s="154" t="s">
        <v>1</v>
      </c>
      <c r="F800" s="155" t="s">
        <v>881</v>
      </c>
      <c r="H800" s="154" t="s">
        <v>1</v>
      </c>
      <c r="L800" s="152"/>
      <c r="M800" s="156"/>
      <c r="N800" s="157"/>
      <c r="O800" s="157"/>
      <c r="P800" s="157"/>
      <c r="Q800" s="157"/>
      <c r="R800" s="157"/>
      <c r="S800" s="157"/>
      <c r="T800" s="158"/>
      <c r="AT800" s="154" t="s">
        <v>195</v>
      </c>
      <c r="AU800" s="154" t="s">
        <v>82</v>
      </c>
      <c r="AV800" s="12" t="s">
        <v>80</v>
      </c>
      <c r="AW800" s="12" t="s">
        <v>28</v>
      </c>
      <c r="AX800" s="12" t="s">
        <v>72</v>
      </c>
      <c r="AY800" s="154" t="s">
        <v>182</v>
      </c>
    </row>
    <row r="801" spans="2:65" s="13" customFormat="1">
      <c r="B801" s="159"/>
      <c r="D801" s="153" t="s">
        <v>195</v>
      </c>
      <c r="E801" s="160" t="s">
        <v>1</v>
      </c>
      <c r="F801" s="161" t="s">
        <v>882</v>
      </c>
      <c r="H801" s="162">
        <v>29.88</v>
      </c>
      <c r="L801" s="159"/>
      <c r="M801" s="163"/>
      <c r="N801" s="164"/>
      <c r="O801" s="164"/>
      <c r="P801" s="164"/>
      <c r="Q801" s="164"/>
      <c r="R801" s="164"/>
      <c r="S801" s="164"/>
      <c r="T801" s="165"/>
      <c r="AT801" s="160" t="s">
        <v>195</v>
      </c>
      <c r="AU801" s="160" t="s">
        <v>82</v>
      </c>
      <c r="AV801" s="13" t="s">
        <v>82</v>
      </c>
      <c r="AW801" s="13" t="s">
        <v>28</v>
      </c>
      <c r="AX801" s="13" t="s">
        <v>72</v>
      </c>
      <c r="AY801" s="160" t="s">
        <v>182</v>
      </c>
    </row>
    <row r="802" spans="2:65" s="13" customFormat="1">
      <c r="B802" s="159"/>
      <c r="D802" s="153" t="s">
        <v>195</v>
      </c>
      <c r="E802" s="160" t="s">
        <v>1</v>
      </c>
      <c r="F802" s="161" t="s">
        <v>883</v>
      </c>
      <c r="H802" s="162">
        <v>4</v>
      </c>
      <c r="L802" s="159"/>
      <c r="M802" s="163"/>
      <c r="N802" s="164"/>
      <c r="O802" s="164"/>
      <c r="P802" s="164"/>
      <c r="Q802" s="164"/>
      <c r="R802" s="164"/>
      <c r="S802" s="164"/>
      <c r="T802" s="165"/>
      <c r="AT802" s="160" t="s">
        <v>195</v>
      </c>
      <c r="AU802" s="160" t="s">
        <v>82</v>
      </c>
      <c r="AV802" s="13" t="s">
        <v>82</v>
      </c>
      <c r="AW802" s="13" t="s">
        <v>28</v>
      </c>
      <c r="AX802" s="13" t="s">
        <v>72</v>
      </c>
      <c r="AY802" s="160" t="s">
        <v>182</v>
      </c>
    </row>
    <row r="803" spans="2:65" s="13" customFormat="1">
      <c r="B803" s="159"/>
      <c r="D803" s="153" t="s">
        <v>195</v>
      </c>
      <c r="E803" s="160" t="s">
        <v>1</v>
      </c>
      <c r="F803" s="161" t="s">
        <v>884</v>
      </c>
      <c r="H803" s="162">
        <v>78.540000000000006</v>
      </c>
      <c r="L803" s="159"/>
      <c r="M803" s="163"/>
      <c r="N803" s="164"/>
      <c r="O803" s="164"/>
      <c r="P803" s="164"/>
      <c r="Q803" s="164"/>
      <c r="R803" s="164"/>
      <c r="S803" s="164"/>
      <c r="T803" s="165"/>
      <c r="AT803" s="160" t="s">
        <v>195</v>
      </c>
      <c r="AU803" s="160" t="s">
        <v>82</v>
      </c>
      <c r="AV803" s="13" t="s">
        <v>82</v>
      </c>
      <c r="AW803" s="13" t="s">
        <v>28</v>
      </c>
      <c r="AX803" s="13" t="s">
        <v>72</v>
      </c>
      <c r="AY803" s="160" t="s">
        <v>182</v>
      </c>
    </row>
    <row r="804" spans="2:65" s="13" customFormat="1">
      <c r="B804" s="159"/>
      <c r="D804" s="153" t="s">
        <v>195</v>
      </c>
      <c r="E804" s="160" t="s">
        <v>1</v>
      </c>
      <c r="F804" s="161" t="s">
        <v>885</v>
      </c>
      <c r="H804" s="162">
        <v>22.8</v>
      </c>
      <c r="L804" s="159"/>
      <c r="M804" s="163"/>
      <c r="N804" s="164"/>
      <c r="O804" s="164"/>
      <c r="P804" s="164"/>
      <c r="Q804" s="164"/>
      <c r="R804" s="164"/>
      <c r="S804" s="164"/>
      <c r="T804" s="165"/>
      <c r="AT804" s="160" t="s">
        <v>195</v>
      </c>
      <c r="AU804" s="160" t="s">
        <v>82</v>
      </c>
      <c r="AV804" s="13" t="s">
        <v>82</v>
      </c>
      <c r="AW804" s="13" t="s">
        <v>28</v>
      </c>
      <c r="AX804" s="13" t="s">
        <v>72</v>
      </c>
      <c r="AY804" s="160" t="s">
        <v>182</v>
      </c>
    </row>
    <row r="805" spans="2:65" s="14" customFormat="1">
      <c r="B805" s="166"/>
      <c r="D805" s="153" t="s">
        <v>195</v>
      </c>
      <c r="E805" s="167" t="s">
        <v>1</v>
      </c>
      <c r="F805" s="168" t="s">
        <v>205</v>
      </c>
      <c r="H805" s="169">
        <v>414.84199999999998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7" t="s">
        <v>195</v>
      </c>
      <c r="AU805" s="167" t="s">
        <v>82</v>
      </c>
      <c r="AV805" s="14" t="s">
        <v>188</v>
      </c>
      <c r="AW805" s="14" t="s">
        <v>28</v>
      </c>
      <c r="AX805" s="14" t="s">
        <v>80</v>
      </c>
      <c r="AY805" s="167" t="s">
        <v>182</v>
      </c>
    </row>
    <row r="806" spans="2:65" s="1" customFormat="1" ht="24" customHeight="1">
      <c r="B806" s="139"/>
      <c r="C806" s="194" t="s">
        <v>917</v>
      </c>
      <c r="D806" s="194" t="s">
        <v>184</v>
      </c>
      <c r="E806" s="195" t="s">
        <v>918</v>
      </c>
      <c r="F806" s="196" t="s">
        <v>2187</v>
      </c>
      <c r="G806" s="197" t="s">
        <v>242</v>
      </c>
      <c r="H806" s="198">
        <v>324</v>
      </c>
      <c r="I806" s="199"/>
      <c r="J806" s="199">
        <f>ROUND(I806*H806,2)</f>
        <v>0</v>
      </c>
      <c r="K806" s="142" t="s">
        <v>1</v>
      </c>
      <c r="L806" s="29"/>
      <c r="M806" s="146" t="s">
        <v>1</v>
      </c>
      <c r="N806" s="147" t="s">
        <v>37</v>
      </c>
      <c r="O806" s="148">
        <v>3.2130000000000001</v>
      </c>
      <c r="P806" s="148">
        <f>O806*H806</f>
        <v>1041.0119999999999</v>
      </c>
      <c r="Q806" s="148">
        <v>0.5</v>
      </c>
      <c r="R806" s="148">
        <f>Q806*H806</f>
        <v>162</v>
      </c>
      <c r="S806" s="148">
        <v>0</v>
      </c>
      <c r="T806" s="149">
        <f>S806*H806</f>
        <v>0</v>
      </c>
      <c r="AR806" s="150" t="s">
        <v>188</v>
      </c>
      <c r="AT806" s="150" t="s">
        <v>184</v>
      </c>
      <c r="AU806" s="150" t="s">
        <v>82</v>
      </c>
      <c r="AY806" s="17" t="s">
        <v>182</v>
      </c>
      <c r="BE806" s="151">
        <f>IF(N806="základní",J806,0)</f>
        <v>0</v>
      </c>
      <c r="BF806" s="151">
        <f>IF(N806="snížená",J806,0)</f>
        <v>0</v>
      </c>
      <c r="BG806" s="151">
        <f>IF(N806="zákl. přenesená",J806,0)</f>
        <v>0</v>
      </c>
      <c r="BH806" s="151">
        <f>IF(N806="sníž. přenesená",J806,0)</f>
        <v>0</v>
      </c>
      <c r="BI806" s="151">
        <f>IF(N806="nulová",J806,0)</f>
        <v>0</v>
      </c>
      <c r="BJ806" s="17" t="s">
        <v>80</v>
      </c>
      <c r="BK806" s="151">
        <f>ROUND(I806*H806,2)</f>
        <v>0</v>
      </c>
      <c r="BL806" s="17" t="s">
        <v>188</v>
      </c>
      <c r="BM806" s="150" t="s">
        <v>919</v>
      </c>
    </row>
    <row r="807" spans="2:65" s="13" customFormat="1">
      <c r="B807" s="159"/>
      <c r="D807" s="153" t="s">
        <v>195</v>
      </c>
      <c r="E807" s="160" t="s">
        <v>1</v>
      </c>
      <c r="F807" s="161" t="s">
        <v>920</v>
      </c>
      <c r="H807" s="162">
        <v>324</v>
      </c>
      <c r="L807" s="159"/>
      <c r="M807" s="163"/>
      <c r="N807" s="164"/>
      <c r="O807" s="164"/>
      <c r="P807" s="164"/>
      <c r="Q807" s="164"/>
      <c r="R807" s="164"/>
      <c r="S807" s="164"/>
      <c r="T807" s="165"/>
      <c r="AT807" s="160" t="s">
        <v>195</v>
      </c>
      <c r="AU807" s="160" t="s">
        <v>82</v>
      </c>
      <c r="AV807" s="13" t="s">
        <v>82</v>
      </c>
      <c r="AW807" s="13" t="s">
        <v>28</v>
      </c>
      <c r="AX807" s="13" t="s">
        <v>72</v>
      </c>
      <c r="AY807" s="160" t="s">
        <v>182</v>
      </c>
    </row>
    <row r="808" spans="2:65" s="14" customFormat="1">
      <c r="B808" s="166"/>
      <c r="D808" s="153" t="s">
        <v>195</v>
      </c>
      <c r="E808" s="167" t="s">
        <v>1</v>
      </c>
      <c r="F808" s="168" t="s">
        <v>205</v>
      </c>
      <c r="H808" s="169">
        <v>324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7" t="s">
        <v>195</v>
      </c>
      <c r="AU808" s="167" t="s">
        <v>82</v>
      </c>
      <c r="AV808" s="14" t="s">
        <v>188</v>
      </c>
      <c r="AW808" s="14" t="s">
        <v>28</v>
      </c>
      <c r="AX808" s="14" t="s">
        <v>80</v>
      </c>
      <c r="AY808" s="167" t="s">
        <v>182</v>
      </c>
    </row>
    <row r="809" spans="2:65" s="1" customFormat="1" ht="24" customHeight="1">
      <c r="B809" s="139"/>
      <c r="C809" s="140" t="s">
        <v>921</v>
      </c>
      <c r="D809" s="140" t="s">
        <v>184</v>
      </c>
      <c r="E809" s="141" t="s">
        <v>922</v>
      </c>
      <c r="F809" s="142" t="s">
        <v>923</v>
      </c>
      <c r="G809" s="143" t="s">
        <v>242</v>
      </c>
      <c r="H809" s="144">
        <v>777.07</v>
      </c>
      <c r="I809" s="145"/>
      <c r="J809" s="145">
        <f>ROUND(I809*H809,2)</f>
        <v>0</v>
      </c>
      <c r="K809" s="142" t="s">
        <v>193</v>
      </c>
      <c r="L809" s="29"/>
      <c r="M809" s="146" t="s">
        <v>1</v>
      </c>
      <c r="N809" s="147" t="s">
        <v>37</v>
      </c>
      <c r="O809" s="148">
        <v>0.47499999999999998</v>
      </c>
      <c r="P809" s="148">
        <f>O809*H809</f>
        <v>369.10825</v>
      </c>
      <c r="Q809" s="148">
        <v>9.4500000000000001E-2</v>
      </c>
      <c r="R809" s="148">
        <f>Q809*H809</f>
        <v>73.433115000000001</v>
      </c>
      <c r="S809" s="148">
        <v>0</v>
      </c>
      <c r="T809" s="149">
        <f>S809*H809</f>
        <v>0</v>
      </c>
      <c r="AR809" s="150" t="s">
        <v>188</v>
      </c>
      <c r="AT809" s="150" t="s">
        <v>184</v>
      </c>
      <c r="AU809" s="150" t="s">
        <v>82</v>
      </c>
      <c r="AY809" s="17" t="s">
        <v>182</v>
      </c>
      <c r="BE809" s="151">
        <f>IF(N809="základní",J809,0)</f>
        <v>0</v>
      </c>
      <c r="BF809" s="151">
        <f>IF(N809="snížená",J809,0)</f>
        <v>0</v>
      </c>
      <c r="BG809" s="151">
        <f>IF(N809="zákl. přenesená",J809,0)</f>
        <v>0</v>
      </c>
      <c r="BH809" s="151">
        <f>IF(N809="sníž. přenesená",J809,0)</f>
        <v>0</v>
      </c>
      <c r="BI809" s="151">
        <f>IF(N809="nulová",J809,0)</f>
        <v>0</v>
      </c>
      <c r="BJ809" s="17" t="s">
        <v>80</v>
      </c>
      <c r="BK809" s="151">
        <f>ROUND(I809*H809,2)</f>
        <v>0</v>
      </c>
      <c r="BL809" s="17" t="s">
        <v>188</v>
      </c>
      <c r="BM809" s="150" t="s">
        <v>924</v>
      </c>
    </row>
    <row r="810" spans="2:65" s="13" customFormat="1">
      <c r="B810" s="159"/>
      <c r="D810" s="153" t="s">
        <v>195</v>
      </c>
      <c r="E810" s="160" t="s">
        <v>1</v>
      </c>
      <c r="F810" s="161" t="s">
        <v>925</v>
      </c>
      <c r="H810" s="162">
        <v>112.18</v>
      </c>
      <c r="L810" s="159"/>
      <c r="M810" s="163"/>
      <c r="N810" s="164"/>
      <c r="O810" s="164"/>
      <c r="P810" s="164"/>
      <c r="Q810" s="164"/>
      <c r="R810" s="164"/>
      <c r="S810" s="164"/>
      <c r="T810" s="165"/>
      <c r="AT810" s="160" t="s">
        <v>195</v>
      </c>
      <c r="AU810" s="160" t="s">
        <v>82</v>
      </c>
      <c r="AV810" s="13" t="s">
        <v>82</v>
      </c>
      <c r="AW810" s="13" t="s">
        <v>28</v>
      </c>
      <c r="AX810" s="13" t="s">
        <v>72</v>
      </c>
      <c r="AY810" s="160" t="s">
        <v>182</v>
      </c>
    </row>
    <row r="811" spans="2:65" s="13" customFormat="1">
      <c r="B811" s="159"/>
      <c r="D811" s="153" t="s">
        <v>195</v>
      </c>
      <c r="E811" s="160" t="s">
        <v>1</v>
      </c>
      <c r="F811" s="161" t="s">
        <v>926</v>
      </c>
      <c r="H811" s="162">
        <v>119.75</v>
      </c>
      <c r="L811" s="159"/>
      <c r="M811" s="163"/>
      <c r="N811" s="164"/>
      <c r="O811" s="164"/>
      <c r="P811" s="164"/>
      <c r="Q811" s="164"/>
      <c r="R811" s="164"/>
      <c r="S811" s="164"/>
      <c r="T811" s="165"/>
      <c r="AT811" s="160" t="s">
        <v>195</v>
      </c>
      <c r="AU811" s="160" t="s">
        <v>82</v>
      </c>
      <c r="AV811" s="13" t="s">
        <v>82</v>
      </c>
      <c r="AW811" s="13" t="s">
        <v>28</v>
      </c>
      <c r="AX811" s="13" t="s">
        <v>72</v>
      </c>
      <c r="AY811" s="160" t="s">
        <v>182</v>
      </c>
    </row>
    <row r="812" spans="2:65" s="12" customFormat="1">
      <c r="B812" s="152"/>
      <c r="D812" s="153" t="s">
        <v>195</v>
      </c>
      <c r="E812" s="154" t="s">
        <v>1</v>
      </c>
      <c r="F812" s="155" t="s">
        <v>410</v>
      </c>
      <c r="H812" s="154" t="s">
        <v>1</v>
      </c>
      <c r="L812" s="152"/>
      <c r="M812" s="156"/>
      <c r="N812" s="157"/>
      <c r="O812" s="157"/>
      <c r="P812" s="157"/>
      <c r="Q812" s="157"/>
      <c r="R812" s="157"/>
      <c r="S812" s="157"/>
      <c r="T812" s="158"/>
      <c r="AT812" s="154" t="s">
        <v>195</v>
      </c>
      <c r="AU812" s="154" t="s">
        <v>82</v>
      </c>
      <c r="AV812" s="12" t="s">
        <v>80</v>
      </c>
      <c r="AW812" s="12" t="s">
        <v>28</v>
      </c>
      <c r="AX812" s="12" t="s">
        <v>72</v>
      </c>
      <c r="AY812" s="154" t="s">
        <v>182</v>
      </c>
    </row>
    <row r="813" spans="2:65" s="13" customFormat="1">
      <c r="B813" s="159"/>
      <c r="D813" s="153" t="s">
        <v>195</v>
      </c>
      <c r="E813" s="160" t="s">
        <v>1</v>
      </c>
      <c r="F813" s="161" t="s">
        <v>927</v>
      </c>
      <c r="H813" s="162">
        <v>545.14</v>
      </c>
      <c r="L813" s="159"/>
      <c r="M813" s="163"/>
      <c r="N813" s="164"/>
      <c r="O813" s="164"/>
      <c r="P813" s="164"/>
      <c r="Q813" s="164"/>
      <c r="R813" s="164"/>
      <c r="S813" s="164"/>
      <c r="T813" s="165"/>
      <c r="AT813" s="160" t="s">
        <v>195</v>
      </c>
      <c r="AU813" s="160" t="s">
        <v>82</v>
      </c>
      <c r="AV813" s="13" t="s">
        <v>82</v>
      </c>
      <c r="AW813" s="13" t="s">
        <v>28</v>
      </c>
      <c r="AX813" s="13" t="s">
        <v>72</v>
      </c>
      <c r="AY813" s="160" t="s">
        <v>182</v>
      </c>
    </row>
    <row r="814" spans="2:65" s="14" customFormat="1">
      <c r="B814" s="166"/>
      <c r="D814" s="153" t="s">
        <v>195</v>
      </c>
      <c r="E814" s="167" t="s">
        <v>1</v>
      </c>
      <c r="F814" s="168" t="s">
        <v>205</v>
      </c>
      <c r="H814" s="169">
        <v>777.07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7" t="s">
        <v>195</v>
      </c>
      <c r="AU814" s="167" t="s">
        <v>82</v>
      </c>
      <c r="AV814" s="14" t="s">
        <v>188</v>
      </c>
      <c r="AW814" s="14" t="s">
        <v>28</v>
      </c>
      <c r="AX814" s="14" t="s">
        <v>80</v>
      </c>
      <c r="AY814" s="167" t="s">
        <v>182</v>
      </c>
    </row>
    <row r="815" spans="2:65" s="1" customFormat="1" ht="24" customHeight="1">
      <c r="B815" s="139"/>
      <c r="C815" s="194" t="s">
        <v>928</v>
      </c>
      <c r="D815" s="194" t="s">
        <v>184</v>
      </c>
      <c r="E815" s="195" t="s">
        <v>929</v>
      </c>
      <c r="F815" s="196" t="s">
        <v>930</v>
      </c>
      <c r="G815" s="197" t="s">
        <v>242</v>
      </c>
      <c r="H815" s="198">
        <f>H822</f>
        <v>1150.02</v>
      </c>
      <c r="I815" s="199"/>
      <c r="J815" s="199">
        <f>ROUND(I815*H815,2)</f>
        <v>0</v>
      </c>
      <c r="K815" s="142" t="s">
        <v>193</v>
      </c>
      <c r="L815" s="29"/>
      <c r="M815" s="146" t="s">
        <v>1</v>
      </c>
      <c r="N815" s="147" t="s">
        <v>37</v>
      </c>
      <c r="O815" s="148">
        <v>5.1999999999999998E-2</v>
      </c>
      <c r="P815" s="148">
        <f>O815*H815</f>
        <v>59.801039999999993</v>
      </c>
      <c r="Q815" s="148">
        <v>1.89E-2</v>
      </c>
      <c r="R815" s="148">
        <f>Q815*H815</f>
        <v>21.735378000000001</v>
      </c>
      <c r="S815" s="148">
        <v>0</v>
      </c>
      <c r="T815" s="149">
        <f>S815*H815</f>
        <v>0</v>
      </c>
      <c r="AR815" s="150" t="s">
        <v>188</v>
      </c>
      <c r="AT815" s="150" t="s">
        <v>184</v>
      </c>
      <c r="AU815" s="150" t="s">
        <v>82</v>
      </c>
      <c r="AY815" s="17" t="s">
        <v>182</v>
      </c>
      <c r="BE815" s="151">
        <f>IF(N815="základní",J815,0)</f>
        <v>0</v>
      </c>
      <c r="BF815" s="151">
        <f>IF(N815="snížená",J815,0)</f>
        <v>0</v>
      </c>
      <c r="BG815" s="151">
        <f>IF(N815="zákl. přenesená",J815,0)</f>
        <v>0</v>
      </c>
      <c r="BH815" s="151">
        <f>IF(N815="sníž. přenesená",J815,0)</f>
        <v>0</v>
      </c>
      <c r="BI815" s="151">
        <f>IF(N815="nulová",J815,0)</f>
        <v>0</v>
      </c>
      <c r="BJ815" s="17" t="s">
        <v>80</v>
      </c>
      <c r="BK815" s="151">
        <f>ROUND(I815*H815,2)</f>
        <v>0</v>
      </c>
      <c r="BL815" s="17" t="s">
        <v>188</v>
      </c>
      <c r="BM815" s="150" t="s">
        <v>931</v>
      </c>
    </row>
    <row r="816" spans="2:65" s="13" customFormat="1">
      <c r="B816" s="159"/>
      <c r="D816" s="153" t="s">
        <v>195</v>
      </c>
      <c r="E816" s="160" t="s">
        <v>1</v>
      </c>
      <c r="F816" s="161" t="s">
        <v>925</v>
      </c>
      <c r="H816" s="162">
        <v>112.18</v>
      </c>
      <c r="L816" s="159"/>
      <c r="M816" s="163"/>
      <c r="N816" s="164"/>
      <c r="O816" s="164"/>
      <c r="P816" s="164"/>
      <c r="Q816" s="164"/>
      <c r="R816" s="164"/>
      <c r="S816" s="164"/>
      <c r="T816" s="165"/>
      <c r="AT816" s="160" t="s">
        <v>195</v>
      </c>
      <c r="AU816" s="160" t="s">
        <v>82</v>
      </c>
      <c r="AV816" s="13" t="s">
        <v>82</v>
      </c>
      <c r="AW816" s="13" t="s">
        <v>28</v>
      </c>
      <c r="AX816" s="13" t="s">
        <v>72</v>
      </c>
      <c r="AY816" s="160" t="s">
        <v>182</v>
      </c>
    </row>
    <row r="817" spans="2:65" s="13" customFormat="1">
      <c r="B817" s="159"/>
      <c r="D817" s="153" t="s">
        <v>195</v>
      </c>
      <c r="E817" s="160" t="s">
        <v>1</v>
      </c>
      <c r="F817" s="161" t="s">
        <v>926</v>
      </c>
      <c r="H817" s="162">
        <v>119.75</v>
      </c>
      <c r="L817" s="159"/>
      <c r="M817" s="163"/>
      <c r="N817" s="164"/>
      <c r="O817" s="164"/>
      <c r="P817" s="164"/>
      <c r="Q817" s="164"/>
      <c r="R817" s="164"/>
      <c r="S817" s="164"/>
      <c r="T817" s="165"/>
      <c r="AT817" s="160" t="s">
        <v>195</v>
      </c>
      <c r="AU817" s="160" t="s">
        <v>82</v>
      </c>
      <c r="AV817" s="13" t="s">
        <v>82</v>
      </c>
      <c r="AW817" s="13" t="s">
        <v>28</v>
      </c>
      <c r="AX817" s="13" t="s">
        <v>72</v>
      </c>
      <c r="AY817" s="160" t="s">
        <v>182</v>
      </c>
    </row>
    <row r="818" spans="2:65" s="15" customFormat="1">
      <c r="B818" s="182"/>
      <c r="D818" s="153" t="s">
        <v>195</v>
      </c>
      <c r="E818" s="183" t="s">
        <v>1</v>
      </c>
      <c r="F818" s="184" t="s">
        <v>555</v>
      </c>
      <c r="H818" s="185">
        <v>231.93</v>
      </c>
      <c r="L818" s="182"/>
      <c r="M818" s="186"/>
      <c r="N818" s="187"/>
      <c r="O818" s="187"/>
      <c r="P818" s="187"/>
      <c r="Q818" s="187"/>
      <c r="R818" s="187"/>
      <c r="S818" s="187"/>
      <c r="T818" s="188"/>
      <c r="AT818" s="183" t="s">
        <v>195</v>
      </c>
      <c r="AU818" s="183" t="s">
        <v>82</v>
      </c>
      <c r="AV818" s="15" t="s">
        <v>206</v>
      </c>
      <c r="AW818" s="15" t="s">
        <v>28</v>
      </c>
      <c r="AX818" s="15" t="s">
        <v>72</v>
      </c>
      <c r="AY818" s="183" t="s">
        <v>182</v>
      </c>
    </row>
    <row r="819" spans="2:65" s="13" customFormat="1">
      <c r="B819" s="159"/>
      <c r="D819" s="153" t="s">
        <v>195</v>
      </c>
      <c r="E819" s="160" t="s">
        <v>1</v>
      </c>
      <c r="F819" s="161" t="s">
        <v>2191</v>
      </c>
      <c r="H819" s="162">
        <f>231.93*2-90.91</f>
        <v>372.95000000000005</v>
      </c>
      <c r="L819" s="159"/>
      <c r="M819" s="163"/>
      <c r="N819" s="164"/>
      <c r="O819" s="164"/>
      <c r="P819" s="164"/>
      <c r="Q819" s="164"/>
      <c r="R819" s="164"/>
      <c r="S819" s="164"/>
      <c r="T819" s="165"/>
      <c r="AT819" s="160" t="s">
        <v>195</v>
      </c>
      <c r="AU819" s="160" t="s">
        <v>82</v>
      </c>
      <c r="AV819" s="13" t="s">
        <v>82</v>
      </c>
      <c r="AW819" s="13" t="s">
        <v>28</v>
      </c>
      <c r="AX819" s="13" t="s">
        <v>72</v>
      </c>
      <c r="AY819" s="160" t="s">
        <v>182</v>
      </c>
    </row>
    <row r="820" spans="2:65" s="15" customFormat="1">
      <c r="B820" s="182"/>
      <c r="D820" s="153" t="s">
        <v>195</v>
      </c>
      <c r="E820" s="183" t="s">
        <v>1</v>
      </c>
      <c r="F820" s="184" t="s">
        <v>555</v>
      </c>
      <c r="H820" s="185">
        <f>H819</f>
        <v>372.95000000000005</v>
      </c>
      <c r="L820" s="182"/>
      <c r="M820" s="186"/>
      <c r="N820" s="187"/>
      <c r="O820" s="187"/>
      <c r="P820" s="187"/>
      <c r="Q820" s="187"/>
      <c r="R820" s="187"/>
      <c r="S820" s="187"/>
      <c r="T820" s="188"/>
      <c r="AT820" s="183" t="s">
        <v>195</v>
      </c>
      <c r="AU820" s="183" t="s">
        <v>82</v>
      </c>
      <c r="AV820" s="15" t="s">
        <v>206</v>
      </c>
      <c r="AW820" s="15" t="s">
        <v>28</v>
      </c>
      <c r="AX820" s="15" t="s">
        <v>72</v>
      </c>
      <c r="AY820" s="183" t="s">
        <v>182</v>
      </c>
    </row>
    <row r="821" spans="2:65" s="13" customFormat="1">
      <c r="B821" s="159"/>
      <c r="D821" s="153" t="s">
        <v>195</v>
      </c>
      <c r="E821" s="160" t="s">
        <v>1</v>
      </c>
      <c r="F821" s="161" t="s">
        <v>927</v>
      </c>
      <c r="H821" s="162">
        <v>545.14</v>
      </c>
      <c r="L821" s="159"/>
      <c r="M821" s="163"/>
      <c r="N821" s="164"/>
      <c r="O821" s="164"/>
      <c r="P821" s="164"/>
      <c r="Q821" s="164"/>
      <c r="R821" s="164"/>
      <c r="S821" s="164"/>
      <c r="T821" s="165"/>
      <c r="AT821" s="160" t="s">
        <v>195</v>
      </c>
      <c r="AU821" s="160" t="s">
        <v>82</v>
      </c>
      <c r="AV821" s="13" t="s">
        <v>82</v>
      </c>
      <c r="AW821" s="13" t="s">
        <v>28</v>
      </c>
      <c r="AX821" s="13" t="s">
        <v>72</v>
      </c>
      <c r="AY821" s="160" t="s">
        <v>182</v>
      </c>
    </row>
    <row r="822" spans="2:65" s="14" customFormat="1">
      <c r="B822" s="166"/>
      <c r="D822" s="153" t="s">
        <v>195</v>
      </c>
      <c r="E822" s="167" t="s">
        <v>1</v>
      </c>
      <c r="F822" s="168" t="s">
        <v>205</v>
      </c>
      <c r="H822" s="169">
        <f>H821+H820+H818</f>
        <v>1150.02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7" t="s">
        <v>195</v>
      </c>
      <c r="AU822" s="167" t="s">
        <v>82</v>
      </c>
      <c r="AV822" s="14" t="s">
        <v>188</v>
      </c>
      <c r="AW822" s="14" t="s">
        <v>28</v>
      </c>
      <c r="AX822" s="14" t="s">
        <v>80</v>
      </c>
      <c r="AY822" s="167" t="s">
        <v>182</v>
      </c>
    </row>
    <row r="823" spans="2:65" s="1" customFormat="1" ht="24" customHeight="1">
      <c r="B823" s="139"/>
      <c r="C823" s="140" t="s">
        <v>932</v>
      </c>
      <c r="D823" s="140" t="s">
        <v>184</v>
      </c>
      <c r="E823" s="141" t="s">
        <v>933</v>
      </c>
      <c r="F823" s="142" t="s">
        <v>934</v>
      </c>
      <c r="G823" s="143" t="s">
        <v>242</v>
      </c>
      <c r="H823" s="144">
        <v>630</v>
      </c>
      <c r="I823" s="145"/>
      <c r="J823" s="145">
        <f>ROUND(I823*H823,2)</f>
        <v>0</v>
      </c>
      <c r="K823" s="142" t="s">
        <v>193</v>
      </c>
      <c r="L823" s="29"/>
      <c r="M823" s="146" t="s">
        <v>1</v>
      </c>
      <c r="N823" s="147" t="s">
        <v>37</v>
      </c>
      <c r="O823" s="148">
        <v>0.21299999999999999</v>
      </c>
      <c r="P823" s="148">
        <f>O823*H823</f>
        <v>134.19</v>
      </c>
      <c r="Q823" s="148">
        <v>9.4199999999999996E-3</v>
      </c>
      <c r="R823" s="148">
        <f>Q823*H823</f>
        <v>5.9345999999999997</v>
      </c>
      <c r="S823" s="148">
        <v>0</v>
      </c>
      <c r="T823" s="149">
        <f>S823*H823</f>
        <v>0</v>
      </c>
      <c r="AR823" s="150" t="s">
        <v>188</v>
      </c>
      <c r="AT823" s="150" t="s">
        <v>184</v>
      </c>
      <c r="AU823" s="150" t="s">
        <v>82</v>
      </c>
      <c r="AY823" s="17" t="s">
        <v>182</v>
      </c>
      <c r="BE823" s="151">
        <f>IF(N823="základní",J823,0)</f>
        <v>0</v>
      </c>
      <c r="BF823" s="151">
        <f>IF(N823="snížená",J823,0)</f>
        <v>0</v>
      </c>
      <c r="BG823" s="151">
        <f>IF(N823="zákl. přenesená",J823,0)</f>
        <v>0</v>
      </c>
      <c r="BH823" s="151">
        <f>IF(N823="sníž. přenesená",J823,0)</f>
        <v>0</v>
      </c>
      <c r="BI823" s="151">
        <f>IF(N823="nulová",J823,0)</f>
        <v>0</v>
      </c>
      <c r="BJ823" s="17" t="s">
        <v>80</v>
      </c>
      <c r="BK823" s="151">
        <f>ROUND(I823*H823,2)</f>
        <v>0</v>
      </c>
      <c r="BL823" s="17" t="s">
        <v>188</v>
      </c>
      <c r="BM823" s="150" t="s">
        <v>935</v>
      </c>
    </row>
    <row r="824" spans="2:65" s="12" customFormat="1">
      <c r="B824" s="152"/>
      <c r="D824" s="153" t="s">
        <v>195</v>
      </c>
      <c r="E824" s="154" t="s">
        <v>1</v>
      </c>
      <c r="F824" s="155" t="s">
        <v>936</v>
      </c>
      <c r="H824" s="154" t="s">
        <v>1</v>
      </c>
      <c r="L824" s="152"/>
      <c r="M824" s="156"/>
      <c r="N824" s="157"/>
      <c r="O824" s="157"/>
      <c r="P824" s="157"/>
      <c r="Q824" s="157"/>
      <c r="R824" s="157"/>
      <c r="S824" s="157"/>
      <c r="T824" s="158"/>
      <c r="AT824" s="154" t="s">
        <v>195</v>
      </c>
      <c r="AU824" s="154" t="s">
        <v>82</v>
      </c>
      <c r="AV824" s="12" t="s">
        <v>80</v>
      </c>
      <c r="AW824" s="12" t="s">
        <v>28</v>
      </c>
      <c r="AX824" s="12" t="s">
        <v>72</v>
      </c>
      <c r="AY824" s="154" t="s">
        <v>182</v>
      </c>
    </row>
    <row r="825" spans="2:65" s="13" customFormat="1">
      <c r="B825" s="159"/>
      <c r="D825" s="153" t="s">
        <v>195</v>
      </c>
      <c r="E825" s="160" t="s">
        <v>1</v>
      </c>
      <c r="F825" s="161" t="s">
        <v>937</v>
      </c>
      <c r="H825" s="162">
        <v>630</v>
      </c>
      <c r="L825" s="159"/>
      <c r="M825" s="163"/>
      <c r="N825" s="164"/>
      <c r="O825" s="164"/>
      <c r="P825" s="164"/>
      <c r="Q825" s="164"/>
      <c r="R825" s="164"/>
      <c r="S825" s="164"/>
      <c r="T825" s="165"/>
      <c r="AT825" s="160" t="s">
        <v>195</v>
      </c>
      <c r="AU825" s="160" t="s">
        <v>82</v>
      </c>
      <c r="AV825" s="13" t="s">
        <v>82</v>
      </c>
      <c r="AW825" s="13" t="s">
        <v>28</v>
      </c>
      <c r="AX825" s="13" t="s">
        <v>72</v>
      </c>
      <c r="AY825" s="160" t="s">
        <v>182</v>
      </c>
    </row>
    <row r="826" spans="2:65" s="14" customFormat="1">
      <c r="B826" s="166"/>
      <c r="D826" s="153" t="s">
        <v>195</v>
      </c>
      <c r="E826" s="167" t="s">
        <v>1</v>
      </c>
      <c r="F826" s="168" t="s">
        <v>205</v>
      </c>
      <c r="H826" s="169">
        <v>630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7" t="s">
        <v>195</v>
      </c>
      <c r="AU826" s="167" t="s">
        <v>82</v>
      </c>
      <c r="AV826" s="14" t="s">
        <v>188</v>
      </c>
      <c r="AW826" s="14" t="s">
        <v>28</v>
      </c>
      <c r="AX826" s="14" t="s">
        <v>80</v>
      </c>
      <c r="AY826" s="167" t="s">
        <v>182</v>
      </c>
    </row>
    <row r="827" spans="2:65" s="1" customFormat="1" ht="24" customHeight="1">
      <c r="B827" s="139"/>
      <c r="C827" s="140" t="s">
        <v>938</v>
      </c>
      <c r="D827" s="140" t="s">
        <v>184</v>
      </c>
      <c r="E827" s="141" t="s">
        <v>939</v>
      </c>
      <c r="F827" s="142" t="s">
        <v>940</v>
      </c>
      <c r="G827" s="143" t="s">
        <v>461</v>
      </c>
      <c r="H827" s="144">
        <v>37</v>
      </c>
      <c r="I827" s="145"/>
      <c r="J827" s="145">
        <f>ROUND(I827*H827,2)</f>
        <v>0</v>
      </c>
      <c r="K827" s="142" t="s">
        <v>193</v>
      </c>
      <c r="L827" s="29"/>
      <c r="M827" s="146" t="s">
        <v>1</v>
      </c>
      <c r="N827" s="147" t="s">
        <v>37</v>
      </c>
      <c r="O827" s="148">
        <v>0.754</v>
      </c>
      <c r="P827" s="148">
        <f>O827*H827</f>
        <v>27.898</v>
      </c>
      <c r="Q827" s="148">
        <v>1.6979999999999999E-2</v>
      </c>
      <c r="R827" s="148">
        <f>Q827*H827</f>
        <v>0.62825999999999993</v>
      </c>
      <c r="S827" s="148">
        <v>0</v>
      </c>
      <c r="T827" s="149">
        <f>S827*H827</f>
        <v>0</v>
      </c>
      <c r="AR827" s="150" t="s">
        <v>188</v>
      </c>
      <c r="AT827" s="150" t="s">
        <v>184</v>
      </c>
      <c r="AU827" s="150" t="s">
        <v>82</v>
      </c>
      <c r="AY827" s="17" t="s">
        <v>182</v>
      </c>
      <c r="BE827" s="151">
        <f>IF(N827="základní",J827,0)</f>
        <v>0</v>
      </c>
      <c r="BF827" s="151">
        <f>IF(N827="snížená",J827,0)</f>
        <v>0</v>
      </c>
      <c r="BG827" s="151">
        <f>IF(N827="zákl. přenesená",J827,0)</f>
        <v>0</v>
      </c>
      <c r="BH827" s="151">
        <f>IF(N827="sníž. přenesená",J827,0)</f>
        <v>0</v>
      </c>
      <c r="BI827" s="151">
        <f>IF(N827="nulová",J827,0)</f>
        <v>0</v>
      </c>
      <c r="BJ827" s="17" t="s">
        <v>80</v>
      </c>
      <c r="BK827" s="151">
        <f>ROUND(I827*H827,2)</f>
        <v>0</v>
      </c>
      <c r="BL827" s="17" t="s">
        <v>188</v>
      </c>
      <c r="BM827" s="150" t="s">
        <v>941</v>
      </c>
    </row>
    <row r="828" spans="2:65" s="13" customFormat="1">
      <c r="B828" s="159"/>
      <c r="D828" s="153" t="s">
        <v>195</v>
      </c>
      <c r="E828" s="160" t="s">
        <v>1</v>
      </c>
      <c r="F828" s="161" t="s">
        <v>942</v>
      </c>
      <c r="H828" s="162">
        <v>35</v>
      </c>
      <c r="L828" s="159"/>
      <c r="M828" s="163"/>
      <c r="N828" s="164"/>
      <c r="O828" s="164"/>
      <c r="P828" s="164"/>
      <c r="Q828" s="164"/>
      <c r="R828" s="164"/>
      <c r="S828" s="164"/>
      <c r="T828" s="165"/>
      <c r="AT828" s="160" t="s">
        <v>195</v>
      </c>
      <c r="AU828" s="160" t="s">
        <v>82</v>
      </c>
      <c r="AV828" s="13" t="s">
        <v>82</v>
      </c>
      <c r="AW828" s="13" t="s">
        <v>28</v>
      </c>
      <c r="AX828" s="13" t="s">
        <v>72</v>
      </c>
      <c r="AY828" s="160" t="s">
        <v>182</v>
      </c>
    </row>
    <row r="829" spans="2:65" s="15" customFormat="1">
      <c r="B829" s="182"/>
      <c r="D829" s="153" t="s">
        <v>195</v>
      </c>
      <c r="E829" s="183" t="s">
        <v>1</v>
      </c>
      <c r="F829" s="184" t="s">
        <v>555</v>
      </c>
      <c r="H829" s="185">
        <v>35</v>
      </c>
      <c r="L829" s="182"/>
      <c r="M829" s="186"/>
      <c r="N829" s="187"/>
      <c r="O829" s="187"/>
      <c r="P829" s="187"/>
      <c r="Q829" s="187"/>
      <c r="R829" s="187"/>
      <c r="S829" s="187"/>
      <c r="T829" s="188"/>
      <c r="AT829" s="183" t="s">
        <v>195</v>
      </c>
      <c r="AU829" s="183" t="s">
        <v>82</v>
      </c>
      <c r="AV829" s="15" t="s">
        <v>206</v>
      </c>
      <c r="AW829" s="15" t="s">
        <v>28</v>
      </c>
      <c r="AX829" s="15" t="s">
        <v>72</v>
      </c>
      <c r="AY829" s="183" t="s">
        <v>182</v>
      </c>
    </row>
    <row r="830" spans="2:65" s="12" customFormat="1">
      <c r="B830" s="152"/>
      <c r="D830" s="153" t="s">
        <v>195</v>
      </c>
      <c r="E830" s="154" t="s">
        <v>1</v>
      </c>
      <c r="F830" s="155" t="s">
        <v>586</v>
      </c>
      <c r="H830" s="154" t="s">
        <v>1</v>
      </c>
      <c r="L830" s="152"/>
      <c r="M830" s="156"/>
      <c r="N830" s="157"/>
      <c r="O830" s="157"/>
      <c r="P830" s="157"/>
      <c r="Q830" s="157"/>
      <c r="R830" s="157"/>
      <c r="S830" s="157"/>
      <c r="T830" s="158"/>
      <c r="AT830" s="154" t="s">
        <v>195</v>
      </c>
      <c r="AU830" s="154" t="s">
        <v>82</v>
      </c>
      <c r="AV830" s="12" t="s">
        <v>80</v>
      </c>
      <c r="AW830" s="12" t="s">
        <v>28</v>
      </c>
      <c r="AX830" s="12" t="s">
        <v>72</v>
      </c>
      <c r="AY830" s="154" t="s">
        <v>182</v>
      </c>
    </row>
    <row r="831" spans="2:65" s="13" customFormat="1">
      <c r="B831" s="159"/>
      <c r="D831" s="153" t="s">
        <v>195</v>
      </c>
      <c r="E831" s="160" t="s">
        <v>1</v>
      </c>
      <c r="F831" s="161" t="s">
        <v>943</v>
      </c>
      <c r="H831" s="162">
        <v>2</v>
      </c>
      <c r="L831" s="159"/>
      <c r="M831" s="163"/>
      <c r="N831" s="164"/>
      <c r="O831" s="164"/>
      <c r="P831" s="164"/>
      <c r="Q831" s="164"/>
      <c r="R831" s="164"/>
      <c r="S831" s="164"/>
      <c r="T831" s="165"/>
      <c r="AT831" s="160" t="s">
        <v>195</v>
      </c>
      <c r="AU831" s="160" t="s">
        <v>82</v>
      </c>
      <c r="AV831" s="13" t="s">
        <v>82</v>
      </c>
      <c r="AW831" s="13" t="s">
        <v>28</v>
      </c>
      <c r="AX831" s="13" t="s">
        <v>72</v>
      </c>
      <c r="AY831" s="160" t="s">
        <v>182</v>
      </c>
    </row>
    <row r="832" spans="2:65" s="14" customFormat="1">
      <c r="B832" s="166"/>
      <c r="D832" s="153" t="s">
        <v>195</v>
      </c>
      <c r="E832" s="167" t="s">
        <v>1</v>
      </c>
      <c r="F832" s="168" t="s">
        <v>205</v>
      </c>
      <c r="H832" s="169">
        <v>37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7" t="s">
        <v>195</v>
      </c>
      <c r="AU832" s="167" t="s">
        <v>82</v>
      </c>
      <c r="AV832" s="14" t="s">
        <v>188</v>
      </c>
      <c r="AW832" s="14" t="s">
        <v>28</v>
      </c>
      <c r="AX832" s="14" t="s">
        <v>80</v>
      </c>
      <c r="AY832" s="167" t="s">
        <v>182</v>
      </c>
    </row>
    <row r="833" spans="2:65" s="1" customFormat="1" ht="24" customHeight="1">
      <c r="B833" s="139"/>
      <c r="C833" s="173" t="s">
        <v>944</v>
      </c>
      <c r="D833" s="173" t="s">
        <v>266</v>
      </c>
      <c r="E833" s="174" t="s">
        <v>945</v>
      </c>
      <c r="F833" s="175" t="s">
        <v>946</v>
      </c>
      <c r="G833" s="176" t="s">
        <v>461</v>
      </c>
      <c r="H833" s="177">
        <v>14</v>
      </c>
      <c r="I833" s="178"/>
      <c r="J833" s="178">
        <f>ROUND(I833*H833,2)</f>
        <v>0</v>
      </c>
      <c r="K833" s="175" t="s">
        <v>193</v>
      </c>
      <c r="L833" s="179"/>
      <c r="M833" s="180" t="s">
        <v>1</v>
      </c>
      <c r="N833" s="181" t="s">
        <v>37</v>
      </c>
      <c r="O833" s="148">
        <v>0</v>
      </c>
      <c r="P833" s="148">
        <f>O833*H833</f>
        <v>0</v>
      </c>
      <c r="Q833" s="148">
        <v>1.1900000000000001E-2</v>
      </c>
      <c r="R833" s="148">
        <f>Q833*H833</f>
        <v>0.16660000000000003</v>
      </c>
      <c r="S833" s="148">
        <v>0</v>
      </c>
      <c r="T833" s="149">
        <f>S833*H833</f>
        <v>0</v>
      </c>
      <c r="AR833" s="150" t="s">
        <v>239</v>
      </c>
      <c r="AT833" s="150" t="s">
        <v>266</v>
      </c>
      <c r="AU833" s="150" t="s">
        <v>82</v>
      </c>
      <c r="AY833" s="17" t="s">
        <v>182</v>
      </c>
      <c r="BE833" s="151">
        <f>IF(N833="základní",J833,0)</f>
        <v>0</v>
      </c>
      <c r="BF833" s="151">
        <f>IF(N833="snížená",J833,0)</f>
        <v>0</v>
      </c>
      <c r="BG833" s="151">
        <f>IF(N833="zákl. přenesená",J833,0)</f>
        <v>0</v>
      </c>
      <c r="BH833" s="151">
        <f>IF(N833="sníž. přenesená",J833,0)</f>
        <v>0</v>
      </c>
      <c r="BI833" s="151">
        <f>IF(N833="nulová",J833,0)</f>
        <v>0</v>
      </c>
      <c r="BJ833" s="17" t="s">
        <v>80</v>
      </c>
      <c r="BK833" s="151">
        <f>ROUND(I833*H833,2)</f>
        <v>0</v>
      </c>
      <c r="BL833" s="17" t="s">
        <v>188</v>
      </c>
      <c r="BM833" s="150" t="s">
        <v>947</v>
      </c>
    </row>
    <row r="834" spans="2:65" s="1" customFormat="1" ht="24" customHeight="1">
      <c r="B834" s="139"/>
      <c r="C834" s="173" t="s">
        <v>948</v>
      </c>
      <c r="D834" s="173" t="s">
        <v>266</v>
      </c>
      <c r="E834" s="174" t="s">
        <v>949</v>
      </c>
      <c r="F834" s="175" t="s">
        <v>950</v>
      </c>
      <c r="G834" s="176" t="s">
        <v>461</v>
      </c>
      <c r="H834" s="177">
        <v>12</v>
      </c>
      <c r="I834" s="178"/>
      <c r="J834" s="178">
        <f>ROUND(I834*H834,2)</f>
        <v>0</v>
      </c>
      <c r="K834" s="175" t="s">
        <v>193</v>
      </c>
      <c r="L834" s="179"/>
      <c r="M834" s="180" t="s">
        <v>1</v>
      </c>
      <c r="N834" s="181" t="s">
        <v>37</v>
      </c>
      <c r="O834" s="148">
        <v>0</v>
      </c>
      <c r="P834" s="148">
        <f>O834*H834</f>
        <v>0</v>
      </c>
      <c r="Q834" s="148">
        <v>1.21E-2</v>
      </c>
      <c r="R834" s="148">
        <f>Q834*H834</f>
        <v>0.1452</v>
      </c>
      <c r="S834" s="148">
        <v>0</v>
      </c>
      <c r="T834" s="149">
        <f>S834*H834</f>
        <v>0</v>
      </c>
      <c r="AR834" s="150" t="s">
        <v>239</v>
      </c>
      <c r="AT834" s="150" t="s">
        <v>266</v>
      </c>
      <c r="AU834" s="150" t="s">
        <v>82</v>
      </c>
      <c r="AY834" s="17" t="s">
        <v>182</v>
      </c>
      <c r="BE834" s="151">
        <f>IF(N834="základní",J834,0)</f>
        <v>0</v>
      </c>
      <c r="BF834" s="151">
        <f>IF(N834="snížená",J834,0)</f>
        <v>0</v>
      </c>
      <c r="BG834" s="151">
        <f>IF(N834="zákl. přenesená",J834,0)</f>
        <v>0</v>
      </c>
      <c r="BH834" s="151">
        <f>IF(N834="sníž. přenesená",J834,0)</f>
        <v>0</v>
      </c>
      <c r="BI834" s="151">
        <f>IF(N834="nulová",J834,0)</f>
        <v>0</v>
      </c>
      <c r="BJ834" s="17" t="s">
        <v>80</v>
      </c>
      <c r="BK834" s="151">
        <f>ROUND(I834*H834,2)</f>
        <v>0</v>
      </c>
      <c r="BL834" s="17" t="s">
        <v>188</v>
      </c>
      <c r="BM834" s="150" t="s">
        <v>951</v>
      </c>
    </row>
    <row r="835" spans="2:65" s="13" customFormat="1">
      <c r="B835" s="159"/>
      <c r="D835" s="153" t="s">
        <v>195</v>
      </c>
      <c r="E835" s="160" t="s">
        <v>1</v>
      </c>
      <c r="F835" s="161" t="s">
        <v>952</v>
      </c>
      <c r="H835" s="162">
        <v>11</v>
      </c>
      <c r="L835" s="159"/>
      <c r="M835" s="163"/>
      <c r="N835" s="164"/>
      <c r="O835" s="164"/>
      <c r="P835" s="164"/>
      <c r="Q835" s="164"/>
      <c r="R835" s="164"/>
      <c r="S835" s="164"/>
      <c r="T835" s="165"/>
      <c r="AT835" s="160" t="s">
        <v>195</v>
      </c>
      <c r="AU835" s="160" t="s">
        <v>82</v>
      </c>
      <c r="AV835" s="13" t="s">
        <v>82</v>
      </c>
      <c r="AW835" s="13" t="s">
        <v>28</v>
      </c>
      <c r="AX835" s="13" t="s">
        <v>72</v>
      </c>
      <c r="AY835" s="160" t="s">
        <v>182</v>
      </c>
    </row>
    <row r="836" spans="2:65" s="13" customFormat="1">
      <c r="B836" s="159"/>
      <c r="D836" s="153" t="s">
        <v>195</v>
      </c>
      <c r="E836" s="160" t="s">
        <v>1</v>
      </c>
      <c r="F836" s="161" t="s">
        <v>80</v>
      </c>
      <c r="H836" s="162">
        <v>1</v>
      </c>
      <c r="L836" s="159"/>
      <c r="M836" s="163"/>
      <c r="N836" s="164"/>
      <c r="O836" s="164"/>
      <c r="P836" s="164"/>
      <c r="Q836" s="164"/>
      <c r="R836" s="164"/>
      <c r="S836" s="164"/>
      <c r="T836" s="165"/>
      <c r="AT836" s="160" t="s">
        <v>195</v>
      </c>
      <c r="AU836" s="160" t="s">
        <v>82</v>
      </c>
      <c r="AV836" s="13" t="s">
        <v>82</v>
      </c>
      <c r="AW836" s="13" t="s">
        <v>28</v>
      </c>
      <c r="AX836" s="13" t="s">
        <v>72</v>
      </c>
      <c r="AY836" s="160" t="s">
        <v>182</v>
      </c>
    </row>
    <row r="837" spans="2:65" s="14" customFormat="1">
      <c r="B837" s="166"/>
      <c r="D837" s="153" t="s">
        <v>195</v>
      </c>
      <c r="E837" s="167" t="s">
        <v>1</v>
      </c>
      <c r="F837" s="168" t="s">
        <v>205</v>
      </c>
      <c r="H837" s="169">
        <v>12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7" t="s">
        <v>195</v>
      </c>
      <c r="AU837" s="167" t="s">
        <v>82</v>
      </c>
      <c r="AV837" s="14" t="s">
        <v>188</v>
      </c>
      <c r="AW837" s="14" t="s">
        <v>28</v>
      </c>
      <c r="AX837" s="14" t="s">
        <v>80</v>
      </c>
      <c r="AY837" s="167" t="s">
        <v>182</v>
      </c>
    </row>
    <row r="838" spans="2:65" s="1" customFormat="1" ht="24" customHeight="1">
      <c r="B838" s="139"/>
      <c r="C838" s="173" t="s">
        <v>953</v>
      </c>
      <c r="D838" s="173" t="s">
        <v>266</v>
      </c>
      <c r="E838" s="174" t="s">
        <v>954</v>
      </c>
      <c r="F838" s="175" t="s">
        <v>955</v>
      </c>
      <c r="G838" s="176" t="s">
        <v>461</v>
      </c>
      <c r="H838" s="177">
        <v>5</v>
      </c>
      <c r="I838" s="178"/>
      <c r="J838" s="178">
        <f>ROUND(I838*H838,2)</f>
        <v>0</v>
      </c>
      <c r="K838" s="175" t="s">
        <v>1</v>
      </c>
      <c r="L838" s="179"/>
      <c r="M838" s="180" t="s">
        <v>1</v>
      </c>
      <c r="N838" s="181" t="s">
        <v>37</v>
      </c>
      <c r="O838" s="148">
        <v>0</v>
      </c>
      <c r="P838" s="148">
        <f>O838*H838</f>
        <v>0</v>
      </c>
      <c r="Q838" s="148">
        <v>1.21E-2</v>
      </c>
      <c r="R838" s="148">
        <f>Q838*H838</f>
        <v>6.0499999999999998E-2</v>
      </c>
      <c r="S838" s="148">
        <v>0</v>
      </c>
      <c r="T838" s="149">
        <f>S838*H838</f>
        <v>0</v>
      </c>
      <c r="AR838" s="150" t="s">
        <v>239</v>
      </c>
      <c r="AT838" s="150" t="s">
        <v>266</v>
      </c>
      <c r="AU838" s="150" t="s">
        <v>82</v>
      </c>
      <c r="AY838" s="17" t="s">
        <v>182</v>
      </c>
      <c r="BE838" s="151">
        <f>IF(N838="základní",J838,0)</f>
        <v>0</v>
      </c>
      <c r="BF838" s="151">
        <f>IF(N838="snížená",J838,0)</f>
        <v>0</v>
      </c>
      <c r="BG838" s="151">
        <f>IF(N838="zákl. přenesená",J838,0)</f>
        <v>0</v>
      </c>
      <c r="BH838" s="151">
        <f>IF(N838="sníž. přenesená",J838,0)</f>
        <v>0</v>
      </c>
      <c r="BI838" s="151">
        <f>IF(N838="nulová",J838,0)</f>
        <v>0</v>
      </c>
      <c r="BJ838" s="17" t="s">
        <v>80</v>
      </c>
      <c r="BK838" s="151">
        <f>ROUND(I838*H838,2)</f>
        <v>0</v>
      </c>
      <c r="BL838" s="17" t="s">
        <v>188</v>
      </c>
      <c r="BM838" s="150" t="s">
        <v>956</v>
      </c>
    </row>
    <row r="839" spans="2:65" s="13" customFormat="1">
      <c r="B839" s="159"/>
      <c r="D839" s="153" t="s">
        <v>195</v>
      </c>
      <c r="E839" s="160" t="s">
        <v>1</v>
      </c>
      <c r="F839" s="161" t="s">
        <v>957</v>
      </c>
      <c r="H839" s="162">
        <v>5</v>
      </c>
      <c r="L839" s="159"/>
      <c r="M839" s="163"/>
      <c r="N839" s="164"/>
      <c r="O839" s="164"/>
      <c r="P839" s="164"/>
      <c r="Q839" s="164"/>
      <c r="R839" s="164"/>
      <c r="S839" s="164"/>
      <c r="T839" s="165"/>
      <c r="AT839" s="160" t="s">
        <v>195</v>
      </c>
      <c r="AU839" s="160" t="s">
        <v>82</v>
      </c>
      <c r="AV839" s="13" t="s">
        <v>82</v>
      </c>
      <c r="AW839" s="13" t="s">
        <v>28</v>
      </c>
      <c r="AX839" s="13" t="s">
        <v>72</v>
      </c>
      <c r="AY839" s="160" t="s">
        <v>182</v>
      </c>
    </row>
    <row r="840" spans="2:65" s="14" customFormat="1">
      <c r="B840" s="166"/>
      <c r="D840" s="153" t="s">
        <v>195</v>
      </c>
      <c r="E840" s="167" t="s">
        <v>1</v>
      </c>
      <c r="F840" s="168" t="s">
        <v>205</v>
      </c>
      <c r="H840" s="169">
        <v>5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7" t="s">
        <v>195</v>
      </c>
      <c r="AU840" s="167" t="s">
        <v>82</v>
      </c>
      <c r="AV840" s="14" t="s">
        <v>188</v>
      </c>
      <c r="AW840" s="14" t="s">
        <v>28</v>
      </c>
      <c r="AX840" s="14" t="s">
        <v>80</v>
      </c>
      <c r="AY840" s="167" t="s">
        <v>182</v>
      </c>
    </row>
    <row r="841" spans="2:65" s="1" customFormat="1" ht="24" customHeight="1">
      <c r="B841" s="139"/>
      <c r="C841" s="173" t="s">
        <v>958</v>
      </c>
      <c r="D841" s="173" t="s">
        <v>266</v>
      </c>
      <c r="E841" s="174" t="s">
        <v>959</v>
      </c>
      <c r="F841" s="175" t="s">
        <v>960</v>
      </c>
      <c r="G841" s="176" t="s">
        <v>461</v>
      </c>
      <c r="H841" s="177">
        <v>1</v>
      </c>
      <c r="I841" s="178"/>
      <c r="J841" s="178">
        <f>ROUND(I841*H841,2)</f>
        <v>0</v>
      </c>
      <c r="K841" s="175" t="s">
        <v>1</v>
      </c>
      <c r="L841" s="179"/>
      <c r="M841" s="180" t="s">
        <v>1</v>
      </c>
      <c r="N841" s="181" t="s">
        <v>37</v>
      </c>
      <c r="O841" s="148">
        <v>0</v>
      </c>
      <c r="P841" s="148">
        <f>O841*H841</f>
        <v>0</v>
      </c>
      <c r="Q841" s="148">
        <v>1.21E-2</v>
      </c>
      <c r="R841" s="148">
        <f>Q841*H841</f>
        <v>1.21E-2</v>
      </c>
      <c r="S841" s="148">
        <v>0</v>
      </c>
      <c r="T841" s="149">
        <f>S841*H841</f>
        <v>0</v>
      </c>
      <c r="AR841" s="150" t="s">
        <v>239</v>
      </c>
      <c r="AT841" s="150" t="s">
        <v>266</v>
      </c>
      <c r="AU841" s="150" t="s">
        <v>82</v>
      </c>
      <c r="AY841" s="17" t="s">
        <v>182</v>
      </c>
      <c r="BE841" s="151">
        <f>IF(N841="základní",J841,0)</f>
        <v>0</v>
      </c>
      <c r="BF841" s="151">
        <f>IF(N841="snížená",J841,0)</f>
        <v>0</v>
      </c>
      <c r="BG841" s="151">
        <f>IF(N841="zákl. přenesená",J841,0)</f>
        <v>0</v>
      </c>
      <c r="BH841" s="151">
        <f>IF(N841="sníž. přenesená",J841,0)</f>
        <v>0</v>
      </c>
      <c r="BI841" s="151">
        <f>IF(N841="nulová",J841,0)</f>
        <v>0</v>
      </c>
      <c r="BJ841" s="17" t="s">
        <v>80</v>
      </c>
      <c r="BK841" s="151">
        <f>ROUND(I841*H841,2)</f>
        <v>0</v>
      </c>
      <c r="BL841" s="17" t="s">
        <v>188</v>
      </c>
      <c r="BM841" s="150" t="s">
        <v>961</v>
      </c>
    </row>
    <row r="842" spans="2:65" s="1" customFormat="1" ht="24" customHeight="1">
      <c r="B842" s="139"/>
      <c r="C842" s="173" t="s">
        <v>962</v>
      </c>
      <c r="D842" s="173" t="s">
        <v>266</v>
      </c>
      <c r="E842" s="174" t="s">
        <v>963</v>
      </c>
      <c r="F842" s="175" t="s">
        <v>964</v>
      </c>
      <c r="G842" s="176" t="s">
        <v>461</v>
      </c>
      <c r="H842" s="177">
        <v>5</v>
      </c>
      <c r="I842" s="178"/>
      <c r="J842" s="178">
        <f>ROUND(I842*H842,2)</f>
        <v>0</v>
      </c>
      <c r="K842" s="175" t="s">
        <v>1</v>
      </c>
      <c r="L842" s="179"/>
      <c r="M842" s="180" t="s">
        <v>1</v>
      </c>
      <c r="N842" s="181" t="s">
        <v>37</v>
      </c>
      <c r="O842" s="148">
        <v>0</v>
      </c>
      <c r="P842" s="148">
        <f>O842*H842</f>
        <v>0</v>
      </c>
      <c r="Q842" s="148">
        <v>1.21E-2</v>
      </c>
      <c r="R842" s="148">
        <f>Q842*H842</f>
        <v>6.0499999999999998E-2</v>
      </c>
      <c r="S842" s="148">
        <v>0</v>
      </c>
      <c r="T842" s="149">
        <f>S842*H842</f>
        <v>0</v>
      </c>
      <c r="AR842" s="150" t="s">
        <v>239</v>
      </c>
      <c r="AT842" s="150" t="s">
        <v>266</v>
      </c>
      <c r="AU842" s="150" t="s">
        <v>82</v>
      </c>
      <c r="AY842" s="17" t="s">
        <v>182</v>
      </c>
      <c r="BE842" s="151">
        <f>IF(N842="základní",J842,0)</f>
        <v>0</v>
      </c>
      <c r="BF842" s="151">
        <f>IF(N842="snížená",J842,0)</f>
        <v>0</v>
      </c>
      <c r="BG842" s="151">
        <f>IF(N842="zákl. přenesená",J842,0)</f>
        <v>0</v>
      </c>
      <c r="BH842" s="151">
        <f>IF(N842="sníž. přenesená",J842,0)</f>
        <v>0</v>
      </c>
      <c r="BI842" s="151">
        <f>IF(N842="nulová",J842,0)</f>
        <v>0</v>
      </c>
      <c r="BJ842" s="17" t="s">
        <v>80</v>
      </c>
      <c r="BK842" s="151">
        <f>ROUND(I842*H842,2)</f>
        <v>0</v>
      </c>
      <c r="BL842" s="17" t="s">
        <v>188</v>
      </c>
      <c r="BM842" s="150" t="s">
        <v>965</v>
      </c>
    </row>
    <row r="843" spans="2:65" s="13" customFormat="1">
      <c r="B843" s="159"/>
      <c r="D843" s="153" t="s">
        <v>195</v>
      </c>
      <c r="E843" s="160" t="s">
        <v>1</v>
      </c>
      <c r="F843" s="161" t="s">
        <v>966</v>
      </c>
      <c r="H843" s="162">
        <v>5</v>
      </c>
      <c r="L843" s="159"/>
      <c r="M843" s="163"/>
      <c r="N843" s="164"/>
      <c r="O843" s="164"/>
      <c r="P843" s="164"/>
      <c r="Q843" s="164"/>
      <c r="R843" s="164"/>
      <c r="S843" s="164"/>
      <c r="T843" s="165"/>
      <c r="AT843" s="160" t="s">
        <v>195</v>
      </c>
      <c r="AU843" s="160" t="s">
        <v>82</v>
      </c>
      <c r="AV843" s="13" t="s">
        <v>82</v>
      </c>
      <c r="AW843" s="13" t="s">
        <v>28</v>
      </c>
      <c r="AX843" s="13" t="s">
        <v>80</v>
      </c>
      <c r="AY843" s="160" t="s">
        <v>182</v>
      </c>
    </row>
    <row r="844" spans="2:65" s="11" customFormat="1" ht="22.9" customHeight="1">
      <c r="B844" s="127"/>
      <c r="D844" s="128" t="s">
        <v>71</v>
      </c>
      <c r="E844" s="137" t="s">
        <v>245</v>
      </c>
      <c r="F844" s="137" t="s">
        <v>967</v>
      </c>
      <c r="J844" s="138">
        <f>BK844</f>
        <v>0</v>
      </c>
      <c r="L844" s="127"/>
      <c r="M844" s="131"/>
      <c r="N844" s="132"/>
      <c r="O844" s="132"/>
      <c r="P844" s="133">
        <f>SUM(P845:P877)</f>
        <v>520.71464000000003</v>
      </c>
      <c r="Q844" s="132"/>
      <c r="R844" s="133">
        <f>SUM(R845:R877)</f>
        <v>0.1789336</v>
      </c>
      <c r="S844" s="132"/>
      <c r="T844" s="134">
        <f>SUM(T845:T877)</f>
        <v>0</v>
      </c>
      <c r="AR844" s="128" t="s">
        <v>80</v>
      </c>
      <c r="AT844" s="135" t="s">
        <v>71</v>
      </c>
      <c r="AU844" s="135" t="s">
        <v>80</v>
      </c>
      <c r="AY844" s="128" t="s">
        <v>182</v>
      </c>
      <c r="BK844" s="136">
        <f>SUM(BK845:BK877)</f>
        <v>0</v>
      </c>
    </row>
    <row r="845" spans="2:65" s="1" customFormat="1" ht="24" customHeight="1">
      <c r="B845" s="139"/>
      <c r="C845" s="140" t="s">
        <v>968</v>
      </c>
      <c r="D845" s="140" t="s">
        <v>184</v>
      </c>
      <c r="E845" s="141" t="s">
        <v>969</v>
      </c>
      <c r="F845" s="142" t="s">
        <v>970</v>
      </c>
      <c r="G845" s="143" t="s">
        <v>242</v>
      </c>
      <c r="H845" s="144">
        <v>614.32799999999997</v>
      </c>
      <c r="I845" s="145"/>
      <c r="J845" s="145">
        <f>ROUND(I845*H845,2)</f>
        <v>0</v>
      </c>
      <c r="K845" s="142" t="s">
        <v>971</v>
      </c>
      <c r="L845" s="29"/>
      <c r="M845" s="146" t="s">
        <v>1</v>
      </c>
      <c r="N845" s="147" t="s">
        <v>37</v>
      </c>
      <c r="O845" s="148">
        <v>0.16</v>
      </c>
      <c r="P845" s="148">
        <f>O845*H845</f>
        <v>98.292479999999998</v>
      </c>
      <c r="Q845" s="148">
        <v>0</v>
      </c>
      <c r="R845" s="148">
        <f>Q845*H845</f>
        <v>0</v>
      </c>
      <c r="S845" s="148">
        <v>0</v>
      </c>
      <c r="T845" s="149">
        <f>S845*H845</f>
        <v>0</v>
      </c>
      <c r="AR845" s="150" t="s">
        <v>188</v>
      </c>
      <c r="AT845" s="150" t="s">
        <v>184</v>
      </c>
      <c r="AU845" s="150" t="s">
        <v>82</v>
      </c>
      <c r="AY845" s="17" t="s">
        <v>182</v>
      </c>
      <c r="BE845" s="151">
        <f>IF(N845="základní",J845,0)</f>
        <v>0</v>
      </c>
      <c r="BF845" s="151">
        <f>IF(N845="snížená",J845,0)</f>
        <v>0</v>
      </c>
      <c r="BG845" s="151">
        <f>IF(N845="zákl. přenesená",J845,0)</f>
        <v>0</v>
      </c>
      <c r="BH845" s="151">
        <f>IF(N845="sníž. přenesená",J845,0)</f>
        <v>0</v>
      </c>
      <c r="BI845" s="151">
        <f>IF(N845="nulová",J845,0)</f>
        <v>0</v>
      </c>
      <c r="BJ845" s="17" t="s">
        <v>80</v>
      </c>
      <c r="BK845" s="151">
        <f>ROUND(I845*H845,2)</f>
        <v>0</v>
      </c>
      <c r="BL845" s="17" t="s">
        <v>188</v>
      </c>
      <c r="BM845" s="150" t="s">
        <v>972</v>
      </c>
    </row>
    <row r="846" spans="2:65" s="13" customFormat="1">
      <c r="B846" s="159"/>
      <c r="D846" s="153" t="s">
        <v>195</v>
      </c>
      <c r="E846" s="160" t="s">
        <v>1</v>
      </c>
      <c r="F846" s="161" t="s">
        <v>973</v>
      </c>
      <c r="H846" s="162">
        <v>614.32799999999997</v>
      </c>
      <c r="L846" s="159"/>
      <c r="M846" s="163"/>
      <c r="N846" s="164"/>
      <c r="O846" s="164"/>
      <c r="P846" s="164"/>
      <c r="Q846" s="164"/>
      <c r="R846" s="164"/>
      <c r="S846" s="164"/>
      <c r="T846" s="165"/>
      <c r="AT846" s="160" t="s">
        <v>195</v>
      </c>
      <c r="AU846" s="160" t="s">
        <v>82</v>
      </c>
      <c r="AV846" s="13" t="s">
        <v>82</v>
      </c>
      <c r="AW846" s="13" t="s">
        <v>28</v>
      </c>
      <c r="AX846" s="13" t="s">
        <v>72</v>
      </c>
      <c r="AY846" s="160" t="s">
        <v>182</v>
      </c>
    </row>
    <row r="847" spans="2:65" s="14" customFormat="1">
      <c r="B847" s="166"/>
      <c r="D847" s="153" t="s">
        <v>195</v>
      </c>
      <c r="E847" s="167" t="s">
        <v>1</v>
      </c>
      <c r="F847" s="168" t="s">
        <v>205</v>
      </c>
      <c r="H847" s="169">
        <v>614.32799999999997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7" t="s">
        <v>195</v>
      </c>
      <c r="AU847" s="167" t="s">
        <v>82</v>
      </c>
      <c r="AV847" s="14" t="s">
        <v>188</v>
      </c>
      <c r="AW847" s="14" t="s">
        <v>28</v>
      </c>
      <c r="AX847" s="14" t="s">
        <v>80</v>
      </c>
      <c r="AY847" s="167" t="s">
        <v>182</v>
      </c>
    </row>
    <row r="848" spans="2:65" s="1" customFormat="1" ht="24" customHeight="1">
      <c r="B848" s="139"/>
      <c r="C848" s="140" t="s">
        <v>974</v>
      </c>
      <c r="D848" s="140" t="s">
        <v>184</v>
      </c>
      <c r="E848" s="141" t="s">
        <v>975</v>
      </c>
      <c r="F848" s="142" t="s">
        <v>976</v>
      </c>
      <c r="G848" s="143" t="s">
        <v>242</v>
      </c>
      <c r="H848" s="144">
        <v>36859.68</v>
      </c>
      <c r="I848" s="145"/>
      <c r="J848" s="145">
        <f>ROUND(I848*H848,2)</f>
        <v>0</v>
      </c>
      <c r="K848" s="142" t="s">
        <v>971</v>
      </c>
      <c r="L848" s="29"/>
      <c r="M848" s="146" t="s">
        <v>1</v>
      </c>
      <c r="N848" s="147" t="s">
        <v>37</v>
      </c>
      <c r="O848" s="148">
        <v>0</v>
      </c>
      <c r="P848" s="148">
        <f>O848*H848</f>
        <v>0</v>
      </c>
      <c r="Q848" s="148">
        <v>0</v>
      </c>
      <c r="R848" s="148">
        <f>Q848*H848</f>
        <v>0</v>
      </c>
      <c r="S848" s="148">
        <v>0</v>
      </c>
      <c r="T848" s="149">
        <f>S848*H848</f>
        <v>0</v>
      </c>
      <c r="AR848" s="150" t="s">
        <v>188</v>
      </c>
      <c r="AT848" s="150" t="s">
        <v>184</v>
      </c>
      <c r="AU848" s="150" t="s">
        <v>82</v>
      </c>
      <c r="AY848" s="17" t="s">
        <v>182</v>
      </c>
      <c r="BE848" s="151">
        <f>IF(N848="základní",J848,0)</f>
        <v>0</v>
      </c>
      <c r="BF848" s="151">
        <f>IF(N848="snížená",J848,0)</f>
        <v>0</v>
      </c>
      <c r="BG848" s="151">
        <f>IF(N848="zákl. přenesená",J848,0)</f>
        <v>0</v>
      </c>
      <c r="BH848" s="151">
        <f>IF(N848="sníž. přenesená",J848,0)</f>
        <v>0</v>
      </c>
      <c r="BI848" s="151">
        <f>IF(N848="nulová",J848,0)</f>
        <v>0</v>
      </c>
      <c r="BJ848" s="17" t="s">
        <v>80</v>
      </c>
      <c r="BK848" s="151">
        <f>ROUND(I848*H848,2)</f>
        <v>0</v>
      </c>
      <c r="BL848" s="17" t="s">
        <v>188</v>
      </c>
      <c r="BM848" s="150" t="s">
        <v>977</v>
      </c>
    </row>
    <row r="849" spans="2:65" s="13" customFormat="1">
      <c r="B849" s="159"/>
      <c r="D849" s="153" t="s">
        <v>195</v>
      </c>
      <c r="E849" s="160" t="s">
        <v>1</v>
      </c>
      <c r="F849" s="161" t="s">
        <v>978</v>
      </c>
      <c r="H849" s="162">
        <v>614.32799999999997</v>
      </c>
      <c r="L849" s="159"/>
      <c r="M849" s="163"/>
      <c r="N849" s="164"/>
      <c r="O849" s="164"/>
      <c r="P849" s="164"/>
      <c r="Q849" s="164"/>
      <c r="R849" s="164"/>
      <c r="S849" s="164"/>
      <c r="T849" s="165"/>
      <c r="AT849" s="160" t="s">
        <v>195</v>
      </c>
      <c r="AU849" s="160" t="s">
        <v>82</v>
      </c>
      <c r="AV849" s="13" t="s">
        <v>82</v>
      </c>
      <c r="AW849" s="13" t="s">
        <v>28</v>
      </c>
      <c r="AX849" s="13" t="s">
        <v>72</v>
      </c>
      <c r="AY849" s="160" t="s">
        <v>182</v>
      </c>
    </row>
    <row r="850" spans="2:65" s="14" customFormat="1">
      <c r="B850" s="166"/>
      <c r="D850" s="153" t="s">
        <v>195</v>
      </c>
      <c r="E850" s="167" t="s">
        <v>1</v>
      </c>
      <c r="F850" s="168" t="s">
        <v>205</v>
      </c>
      <c r="H850" s="169">
        <v>614.32799999999997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7" t="s">
        <v>195</v>
      </c>
      <c r="AU850" s="167" t="s">
        <v>82</v>
      </c>
      <c r="AV850" s="14" t="s">
        <v>188</v>
      </c>
      <c r="AW850" s="14" t="s">
        <v>28</v>
      </c>
      <c r="AX850" s="14" t="s">
        <v>80</v>
      </c>
      <c r="AY850" s="167" t="s">
        <v>182</v>
      </c>
    </row>
    <row r="851" spans="2:65" s="13" customFormat="1">
      <c r="B851" s="159"/>
      <c r="D851" s="153" t="s">
        <v>195</v>
      </c>
      <c r="F851" s="161" t="s">
        <v>979</v>
      </c>
      <c r="H851" s="162">
        <v>36859.68</v>
      </c>
      <c r="L851" s="159"/>
      <c r="M851" s="163"/>
      <c r="N851" s="164"/>
      <c r="O851" s="164"/>
      <c r="P851" s="164"/>
      <c r="Q851" s="164"/>
      <c r="R851" s="164"/>
      <c r="S851" s="164"/>
      <c r="T851" s="165"/>
      <c r="AT851" s="160" t="s">
        <v>195</v>
      </c>
      <c r="AU851" s="160" t="s">
        <v>82</v>
      </c>
      <c r="AV851" s="13" t="s">
        <v>82</v>
      </c>
      <c r="AW851" s="13" t="s">
        <v>3</v>
      </c>
      <c r="AX851" s="13" t="s">
        <v>80</v>
      </c>
      <c r="AY851" s="160" t="s">
        <v>182</v>
      </c>
    </row>
    <row r="852" spans="2:65" s="1" customFormat="1" ht="24" customHeight="1">
      <c r="B852" s="139"/>
      <c r="C852" s="140" t="s">
        <v>980</v>
      </c>
      <c r="D852" s="140" t="s">
        <v>184</v>
      </c>
      <c r="E852" s="141" t="s">
        <v>981</v>
      </c>
      <c r="F852" s="142" t="s">
        <v>982</v>
      </c>
      <c r="G852" s="143" t="s">
        <v>242</v>
      </c>
      <c r="H852" s="144">
        <v>614.32799999999997</v>
      </c>
      <c r="I852" s="145"/>
      <c r="J852" s="145">
        <f>ROUND(I852*H852,2)</f>
        <v>0</v>
      </c>
      <c r="K852" s="142" t="s">
        <v>971</v>
      </c>
      <c r="L852" s="29"/>
      <c r="M852" s="146" t="s">
        <v>1</v>
      </c>
      <c r="N852" s="147" t="s">
        <v>37</v>
      </c>
      <c r="O852" s="148">
        <v>0.1</v>
      </c>
      <c r="P852" s="148">
        <f>O852*H852</f>
        <v>61.4328</v>
      </c>
      <c r="Q852" s="148">
        <v>0</v>
      </c>
      <c r="R852" s="148">
        <f>Q852*H852</f>
        <v>0</v>
      </c>
      <c r="S852" s="148">
        <v>0</v>
      </c>
      <c r="T852" s="149">
        <f>S852*H852</f>
        <v>0</v>
      </c>
      <c r="AR852" s="150" t="s">
        <v>188</v>
      </c>
      <c r="AT852" s="150" t="s">
        <v>184</v>
      </c>
      <c r="AU852" s="150" t="s">
        <v>82</v>
      </c>
      <c r="AY852" s="17" t="s">
        <v>182</v>
      </c>
      <c r="BE852" s="151">
        <f>IF(N852="základní",J852,0)</f>
        <v>0</v>
      </c>
      <c r="BF852" s="151">
        <f>IF(N852="snížená",J852,0)</f>
        <v>0</v>
      </c>
      <c r="BG852" s="151">
        <f>IF(N852="zákl. přenesená",J852,0)</f>
        <v>0</v>
      </c>
      <c r="BH852" s="151">
        <f>IF(N852="sníž. přenesená",J852,0)</f>
        <v>0</v>
      </c>
      <c r="BI852" s="151">
        <f>IF(N852="nulová",J852,0)</f>
        <v>0</v>
      </c>
      <c r="BJ852" s="17" t="s">
        <v>80</v>
      </c>
      <c r="BK852" s="151">
        <f>ROUND(I852*H852,2)</f>
        <v>0</v>
      </c>
      <c r="BL852" s="17" t="s">
        <v>188</v>
      </c>
      <c r="BM852" s="150" t="s">
        <v>983</v>
      </c>
    </row>
    <row r="853" spans="2:65" s="1" customFormat="1" ht="24" customHeight="1">
      <c r="B853" s="139"/>
      <c r="C853" s="140" t="s">
        <v>984</v>
      </c>
      <c r="D853" s="140" t="s">
        <v>184</v>
      </c>
      <c r="E853" s="141" t="s">
        <v>985</v>
      </c>
      <c r="F853" s="142" t="s">
        <v>986</v>
      </c>
      <c r="G853" s="143" t="s">
        <v>242</v>
      </c>
      <c r="H853" s="144">
        <v>1131.1600000000001</v>
      </c>
      <c r="I853" s="145"/>
      <c r="J853" s="145">
        <f>ROUND(I853*H853,2)</f>
        <v>0</v>
      </c>
      <c r="K853" s="142" t="s">
        <v>193</v>
      </c>
      <c r="L853" s="29"/>
      <c r="M853" s="146" t="s">
        <v>1</v>
      </c>
      <c r="N853" s="147" t="s">
        <v>37</v>
      </c>
      <c r="O853" s="148">
        <v>0.105</v>
      </c>
      <c r="P853" s="148">
        <f>O853*H853</f>
        <v>118.7718</v>
      </c>
      <c r="Q853" s="148">
        <v>1.2999999999999999E-4</v>
      </c>
      <c r="R853" s="148">
        <f>Q853*H853</f>
        <v>0.14705080000000001</v>
      </c>
      <c r="S853" s="148">
        <v>0</v>
      </c>
      <c r="T853" s="149">
        <f>S853*H853</f>
        <v>0</v>
      </c>
      <c r="AR853" s="150" t="s">
        <v>188</v>
      </c>
      <c r="AT853" s="150" t="s">
        <v>184</v>
      </c>
      <c r="AU853" s="150" t="s">
        <v>82</v>
      </c>
      <c r="AY853" s="17" t="s">
        <v>182</v>
      </c>
      <c r="BE853" s="151">
        <f>IF(N853="základní",J853,0)</f>
        <v>0</v>
      </c>
      <c r="BF853" s="151">
        <f>IF(N853="snížená",J853,0)</f>
        <v>0</v>
      </c>
      <c r="BG853" s="151">
        <f>IF(N853="zákl. přenesená",J853,0)</f>
        <v>0</v>
      </c>
      <c r="BH853" s="151">
        <f>IF(N853="sníž. přenesená",J853,0)</f>
        <v>0</v>
      </c>
      <c r="BI853" s="151">
        <f>IF(N853="nulová",J853,0)</f>
        <v>0</v>
      </c>
      <c r="BJ853" s="17" t="s">
        <v>80</v>
      </c>
      <c r="BK853" s="151">
        <f>ROUND(I853*H853,2)</f>
        <v>0</v>
      </c>
      <c r="BL853" s="17" t="s">
        <v>188</v>
      </c>
      <c r="BM853" s="150" t="s">
        <v>987</v>
      </c>
    </row>
    <row r="854" spans="2:65" s="12" customFormat="1">
      <c r="B854" s="152"/>
      <c r="D854" s="153" t="s">
        <v>195</v>
      </c>
      <c r="E854" s="154" t="s">
        <v>1</v>
      </c>
      <c r="F854" s="155" t="s">
        <v>401</v>
      </c>
      <c r="H854" s="154" t="s">
        <v>1</v>
      </c>
      <c r="L854" s="152"/>
      <c r="M854" s="156"/>
      <c r="N854" s="157"/>
      <c r="O854" s="157"/>
      <c r="P854" s="157"/>
      <c r="Q854" s="157"/>
      <c r="R854" s="157"/>
      <c r="S854" s="157"/>
      <c r="T854" s="158"/>
      <c r="AT854" s="154" t="s">
        <v>195</v>
      </c>
      <c r="AU854" s="154" t="s">
        <v>82</v>
      </c>
      <c r="AV854" s="12" t="s">
        <v>80</v>
      </c>
      <c r="AW854" s="12" t="s">
        <v>28</v>
      </c>
      <c r="AX854" s="12" t="s">
        <v>72</v>
      </c>
      <c r="AY854" s="154" t="s">
        <v>182</v>
      </c>
    </row>
    <row r="855" spans="2:65" s="13" customFormat="1">
      <c r="B855" s="159"/>
      <c r="D855" s="153" t="s">
        <v>195</v>
      </c>
      <c r="E855" s="160" t="s">
        <v>1</v>
      </c>
      <c r="F855" s="161" t="s">
        <v>988</v>
      </c>
      <c r="H855" s="162">
        <v>575.46</v>
      </c>
      <c r="L855" s="159"/>
      <c r="M855" s="163"/>
      <c r="N855" s="164"/>
      <c r="O855" s="164"/>
      <c r="P855" s="164"/>
      <c r="Q855" s="164"/>
      <c r="R855" s="164"/>
      <c r="S855" s="164"/>
      <c r="T855" s="165"/>
      <c r="AT855" s="160" t="s">
        <v>195</v>
      </c>
      <c r="AU855" s="160" t="s">
        <v>82</v>
      </c>
      <c r="AV855" s="13" t="s">
        <v>82</v>
      </c>
      <c r="AW855" s="13" t="s">
        <v>28</v>
      </c>
      <c r="AX855" s="13" t="s">
        <v>72</v>
      </c>
      <c r="AY855" s="160" t="s">
        <v>182</v>
      </c>
    </row>
    <row r="856" spans="2:65" s="12" customFormat="1">
      <c r="B856" s="152"/>
      <c r="D856" s="153" t="s">
        <v>195</v>
      </c>
      <c r="E856" s="154" t="s">
        <v>1</v>
      </c>
      <c r="F856" s="155" t="s">
        <v>410</v>
      </c>
      <c r="H856" s="154" t="s">
        <v>1</v>
      </c>
      <c r="L856" s="152"/>
      <c r="M856" s="156"/>
      <c r="N856" s="157"/>
      <c r="O856" s="157"/>
      <c r="P856" s="157"/>
      <c r="Q856" s="157"/>
      <c r="R856" s="157"/>
      <c r="S856" s="157"/>
      <c r="T856" s="158"/>
      <c r="AT856" s="154" t="s">
        <v>195</v>
      </c>
      <c r="AU856" s="154" t="s">
        <v>82</v>
      </c>
      <c r="AV856" s="12" t="s">
        <v>80</v>
      </c>
      <c r="AW856" s="12" t="s">
        <v>28</v>
      </c>
      <c r="AX856" s="12" t="s">
        <v>72</v>
      </c>
      <c r="AY856" s="154" t="s">
        <v>182</v>
      </c>
    </row>
    <row r="857" spans="2:65" s="13" customFormat="1">
      <c r="B857" s="159"/>
      <c r="D857" s="153" t="s">
        <v>195</v>
      </c>
      <c r="E857" s="160" t="s">
        <v>1</v>
      </c>
      <c r="F857" s="161" t="s">
        <v>989</v>
      </c>
      <c r="H857" s="162">
        <v>555.70000000000005</v>
      </c>
      <c r="L857" s="159"/>
      <c r="M857" s="163"/>
      <c r="N857" s="164"/>
      <c r="O857" s="164"/>
      <c r="P857" s="164"/>
      <c r="Q857" s="164"/>
      <c r="R857" s="164"/>
      <c r="S857" s="164"/>
      <c r="T857" s="165"/>
      <c r="AT857" s="160" t="s">
        <v>195</v>
      </c>
      <c r="AU857" s="160" t="s">
        <v>82</v>
      </c>
      <c r="AV857" s="13" t="s">
        <v>82</v>
      </c>
      <c r="AW857" s="13" t="s">
        <v>28</v>
      </c>
      <c r="AX857" s="13" t="s">
        <v>72</v>
      </c>
      <c r="AY857" s="160" t="s">
        <v>182</v>
      </c>
    </row>
    <row r="858" spans="2:65" s="14" customFormat="1">
      <c r="B858" s="166"/>
      <c r="D858" s="153" t="s">
        <v>195</v>
      </c>
      <c r="E858" s="167" t="s">
        <v>1</v>
      </c>
      <c r="F858" s="168" t="s">
        <v>205</v>
      </c>
      <c r="H858" s="169">
        <v>1131.1600000000001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7" t="s">
        <v>195</v>
      </c>
      <c r="AU858" s="167" t="s">
        <v>82</v>
      </c>
      <c r="AV858" s="14" t="s">
        <v>188</v>
      </c>
      <c r="AW858" s="14" t="s">
        <v>28</v>
      </c>
      <c r="AX858" s="14" t="s">
        <v>80</v>
      </c>
      <c r="AY858" s="167" t="s">
        <v>182</v>
      </c>
    </row>
    <row r="859" spans="2:65" s="1" customFormat="1" ht="24" customHeight="1">
      <c r="B859" s="139"/>
      <c r="C859" s="140" t="s">
        <v>990</v>
      </c>
      <c r="D859" s="140" t="s">
        <v>184</v>
      </c>
      <c r="E859" s="141" t="s">
        <v>991</v>
      </c>
      <c r="F859" s="142" t="s">
        <v>992</v>
      </c>
      <c r="G859" s="143" t="s">
        <v>242</v>
      </c>
      <c r="H859" s="144">
        <v>777.07</v>
      </c>
      <c r="I859" s="145"/>
      <c r="J859" s="145">
        <f>ROUND(I859*H859,2)</f>
        <v>0</v>
      </c>
      <c r="K859" s="142" t="s">
        <v>193</v>
      </c>
      <c r="L859" s="29"/>
      <c r="M859" s="146" t="s">
        <v>1</v>
      </c>
      <c r="N859" s="147" t="s">
        <v>37</v>
      </c>
      <c r="O859" s="148">
        <v>0.308</v>
      </c>
      <c r="P859" s="148">
        <f>O859*H859</f>
        <v>239.33756000000002</v>
      </c>
      <c r="Q859" s="148">
        <v>4.0000000000000003E-5</v>
      </c>
      <c r="R859" s="148">
        <f>Q859*H859</f>
        <v>3.1082800000000004E-2</v>
      </c>
      <c r="S859" s="148">
        <v>0</v>
      </c>
      <c r="T859" s="149">
        <f>S859*H859</f>
        <v>0</v>
      </c>
      <c r="AR859" s="150" t="s">
        <v>188</v>
      </c>
      <c r="AT859" s="150" t="s">
        <v>184</v>
      </c>
      <c r="AU859" s="150" t="s">
        <v>82</v>
      </c>
      <c r="AY859" s="17" t="s">
        <v>182</v>
      </c>
      <c r="BE859" s="151">
        <f>IF(N859="základní",J859,0)</f>
        <v>0</v>
      </c>
      <c r="BF859" s="151">
        <f>IF(N859="snížená",J859,0)</f>
        <v>0</v>
      </c>
      <c r="BG859" s="151">
        <f>IF(N859="zákl. přenesená",J859,0)</f>
        <v>0</v>
      </c>
      <c r="BH859" s="151">
        <f>IF(N859="sníž. přenesená",J859,0)</f>
        <v>0</v>
      </c>
      <c r="BI859" s="151">
        <f>IF(N859="nulová",J859,0)</f>
        <v>0</v>
      </c>
      <c r="BJ859" s="17" t="s">
        <v>80</v>
      </c>
      <c r="BK859" s="151">
        <f>ROUND(I859*H859,2)</f>
        <v>0</v>
      </c>
      <c r="BL859" s="17" t="s">
        <v>188</v>
      </c>
      <c r="BM859" s="150" t="s">
        <v>993</v>
      </c>
    </row>
    <row r="860" spans="2:65" s="13" customFormat="1">
      <c r="B860" s="159"/>
      <c r="D860" s="153" t="s">
        <v>195</v>
      </c>
      <c r="E860" s="160" t="s">
        <v>1</v>
      </c>
      <c r="F860" s="161" t="s">
        <v>994</v>
      </c>
      <c r="H860" s="162">
        <v>122.82</v>
      </c>
      <c r="L860" s="159"/>
      <c r="M860" s="163"/>
      <c r="N860" s="164"/>
      <c r="O860" s="164"/>
      <c r="P860" s="164"/>
      <c r="Q860" s="164"/>
      <c r="R860" s="164"/>
      <c r="S860" s="164"/>
      <c r="T860" s="165"/>
      <c r="AT860" s="160" t="s">
        <v>195</v>
      </c>
      <c r="AU860" s="160" t="s">
        <v>82</v>
      </c>
      <c r="AV860" s="13" t="s">
        <v>82</v>
      </c>
      <c r="AW860" s="13" t="s">
        <v>28</v>
      </c>
      <c r="AX860" s="13" t="s">
        <v>72</v>
      </c>
      <c r="AY860" s="160" t="s">
        <v>182</v>
      </c>
    </row>
    <row r="861" spans="2:65" s="15" customFormat="1">
      <c r="B861" s="182"/>
      <c r="D861" s="153" t="s">
        <v>195</v>
      </c>
      <c r="E861" s="183" t="s">
        <v>112</v>
      </c>
      <c r="F861" s="184" t="s">
        <v>555</v>
      </c>
      <c r="H861" s="185">
        <v>122.82</v>
      </c>
      <c r="L861" s="182"/>
      <c r="M861" s="186"/>
      <c r="N861" s="187"/>
      <c r="O861" s="187"/>
      <c r="P861" s="187"/>
      <c r="Q861" s="187"/>
      <c r="R861" s="187"/>
      <c r="S861" s="187"/>
      <c r="T861" s="188"/>
      <c r="AT861" s="183" t="s">
        <v>195</v>
      </c>
      <c r="AU861" s="183" t="s">
        <v>82</v>
      </c>
      <c r="AV861" s="15" t="s">
        <v>206</v>
      </c>
      <c r="AW861" s="15" t="s">
        <v>28</v>
      </c>
      <c r="AX861" s="15" t="s">
        <v>72</v>
      </c>
      <c r="AY861" s="183" t="s">
        <v>182</v>
      </c>
    </row>
    <row r="862" spans="2:65" s="13" customFormat="1">
      <c r="B862" s="159"/>
      <c r="D862" s="153" t="s">
        <v>195</v>
      </c>
      <c r="E862" s="160" t="s">
        <v>1</v>
      </c>
      <c r="F862" s="161" t="s">
        <v>995</v>
      </c>
      <c r="H862" s="162">
        <v>109.11</v>
      </c>
      <c r="L862" s="159"/>
      <c r="M862" s="163"/>
      <c r="N862" s="164"/>
      <c r="O862" s="164"/>
      <c r="P862" s="164"/>
      <c r="Q862" s="164"/>
      <c r="R862" s="164"/>
      <c r="S862" s="164"/>
      <c r="T862" s="165"/>
      <c r="AT862" s="160" t="s">
        <v>195</v>
      </c>
      <c r="AU862" s="160" t="s">
        <v>82</v>
      </c>
      <c r="AV862" s="13" t="s">
        <v>82</v>
      </c>
      <c r="AW862" s="13" t="s">
        <v>28</v>
      </c>
      <c r="AX862" s="13" t="s">
        <v>72</v>
      </c>
      <c r="AY862" s="160" t="s">
        <v>182</v>
      </c>
    </row>
    <row r="863" spans="2:65" s="15" customFormat="1">
      <c r="B863" s="182"/>
      <c r="D863" s="153" t="s">
        <v>195</v>
      </c>
      <c r="E863" s="183" t="s">
        <v>115</v>
      </c>
      <c r="F863" s="184" t="s">
        <v>555</v>
      </c>
      <c r="H863" s="185">
        <v>109.11</v>
      </c>
      <c r="L863" s="182"/>
      <c r="M863" s="186"/>
      <c r="N863" s="187"/>
      <c r="O863" s="187"/>
      <c r="P863" s="187"/>
      <c r="Q863" s="187"/>
      <c r="R863" s="187"/>
      <c r="S863" s="187"/>
      <c r="T863" s="188"/>
      <c r="AT863" s="183" t="s">
        <v>195</v>
      </c>
      <c r="AU863" s="183" t="s">
        <v>82</v>
      </c>
      <c r="AV863" s="15" t="s">
        <v>206</v>
      </c>
      <c r="AW863" s="15" t="s">
        <v>28</v>
      </c>
      <c r="AX863" s="15" t="s">
        <v>72</v>
      </c>
      <c r="AY863" s="183" t="s">
        <v>182</v>
      </c>
    </row>
    <row r="864" spans="2:65" s="13" customFormat="1">
      <c r="B864" s="159"/>
      <c r="D864" s="153" t="s">
        <v>195</v>
      </c>
      <c r="E864" s="160" t="s">
        <v>1</v>
      </c>
      <c r="F864" s="161" t="s">
        <v>996</v>
      </c>
      <c r="H864" s="162">
        <v>130.71</v>
      </c>
      <c r="L864" s="159"/>
      <c r="M864" s="163"/>
      <c r="N864" s="164"/>
      <c r="O864" s="164"/>
      <c r="P864" s="164"/>
      <c r="Q864" s="164"/>
      <c r="R864" s="164"/>
      <c r="S864" s="164"/>
      <c r="T864" s="165"/>
      <c r="AT864" s="160" t="s">
        <v>195</v>
      </c>
      <c r="AU864" s="160" t="s">
        <v>82</v>
      </c>
      <c r="AV864" s="13" t="s">
        <v>82</v>
      </c>
      <c r="AW864" s="13" t="s">
        <v>28</v>
      </c>
      <c r="AX864" s="13" t="s">
        <v>72</v>
      </c>
      <c r="AY864" s="160" t="s">
        <v>182</v>
      </c>
    </row>
    <row r="865" spans="2:65" s="15" customFormat="1">
      <c r="B865" s="182"/>
      <c r="D865" s="153" t="s">
        <v>195</v>
      </c>
      <c r="E865" s="183" t="s">
        <v>117</v>
      </c>
      <c r="F865" s="184" t="s">
        <v>555</v>
      </c>
      <c r="H865" s="185">
        <v>130.71</v>
      </c>
      <c r="L865" s="182"/>
      <c r="M865" s="186"/>
      <c r="N865" s="187"/>
      <c r="O865" s="187"/>
      <c r="P865" s="187"/>
      <c r="Q865" s="187"/>
      <c r="R865" s="187"/>
      <c r="S865" s="187"/>
      <c r="T865" s="188"/>
      <c r="AT865" s="183" t="s">
        <v>195</v>
      </c>
      <c r="AU865" s="183" t="s">
        <v>82</v>
      </c>
      <c r="AV865" s="15" t="s">
        <v>206</v>
      </c>
      <c r="AW865" s="15" t="s">
        <v>28</v>
      </c>
      <c r="AX865" s="15" t="s">
        <v>72</v>
      </c>
      <c r="AY865" s="183" t="s">
        <v>182</v>
      </c>
    </row>
    <row r="866" spans="2:65" s="13" customFormat="1">
      <c r="B866" s="159"/>
      <c r="D866" s="153" t="s">
        <v>195</v>
      </c>
      <c r="E866" s="160" t="s">
        <v>1</v>
      </c>
      <c r="F866" s="161" t="s">
        <v>997</v>
      </c>
      <c r="H866" s="162">
        <v>245.86</v>
      </c>
      <c r="L866" s="159"/>
      <c r="M866" s="163"/>
      <c r="N866" s="164"/>
      <c r="O866" s="164"/>
      <c r="P866" s="164"/>
      <c r="Q866" s="164"/>
      <c r="R866" s="164"/>
      <c r="S866" s="164"/>
      <c r="T866" s="165"/>
      <c r="AT866" s="160" t="s">
        <v>195</v>
      </c>
      <c r="AU866" s="160" t="s">
        <v>82</v>
      </c>
      <c r="AV866" s="13" t="s">
        <v>82</v>
      </c>
      <c r="AW866" s="13" t="s">
        <v>28</v>
      </c>
      <c r="AX866" s="13" t="s">
        <v>72</v>
      </c>
      <c r="AY866" s="160" t="s">
        <v>182</v>
      </c>
    </row>
    <row r="867" spans="2:65" s="15" customFormat="1">
      <c r="B867" s="182"/>
      <c r="D867" s="153" t="s">
        <v>195</v>
      </c>
      <c r="E867" s="183" t="s">
        <v>119</v>
      </c>
      <c r="F867" s="184" t="s">
        <v>555</v>
      </c>
      <c r="H867" s="185">
        <v>245.86</v>
      </c>
      <c r="L867" s="182"/>
      <c r="M867" s="186"/>
      <c r="N867" s="187"/>
      <c r="O867" s="187"/>
      <c r="P867" s="187"/>
      <c r="Q867" s="187"/>
      <c r="R867" s="187"/>
      <c r="S867" s="187"/>
      <c r="T867" s="188"/>
      <c r="AT867" s="183" t="s">
        <v>195</v>
      </c>
      <c r="AU867" s="183" t="s">
        <v>82</v>
      </c>
      <c r="AV867" s="15" t="s">
        <v>206</v>
      </c>
      <c r="AW867" s="15" t="s">
        <v>28</v>
      </c>
      <c r="AX867" s="15" t="s">
        <v>72</v>
      </c>
      <c r="AY867" s="183" t="s">
        <v>182</v>
      </c>
    </row>
    <row r="868" spans="2:65" s="13" customFormat="1" ht="20">
      <c r="B868" s="159"/>
      <c r="D868" s="153" t="s">
        <v>195</v>
      </c>
      <c r="E868" s="160" t="s">
        <v>1</v>
      </c>
      <c r="F868" s="161" t="s">
        <v>998</v>
      </c>
      <c r="H868" s="162">
        <v>134.9</v>
      </c>
      <c r="L868" s="159"/>
      <c r="M868" s="163"/>
      <c r="N868" s="164"/>
      <c r="O868" s="164"/>
      <c r="P868" s="164"/>
      <c r="Q868" s="164"/>
      <c r="R868" s="164"/>
      <c r="S868" s="164"/>
      <c r="T868" s="165"/>
      <c r="AT868" s="160" t="s">
        <v>195</v>
      </c>
      <c r="AU868" s="160" t="s">
        <v>82</v>
      </c>
      <c r="AV868" s="13" t="s">
        <v>82</v>
      </c>
      <c r="AW868" s="13" t="s">
        <v>28</v>
      </c>
      <c r="AX868" s="13" t="s">
        <v>72</v>
      </c>
      <c r="AY868" s="160" t="s">
        <v>182</v>
      </c>
    </row>
    <row r="869" spans="2:65" s="13" customFormat="1">
      <c r="B869" s="159"/>
      <c r="D869" s="153" t="s">
        <v>195</v>
      </c>
      <c r="E869" s="160" t="s">
        <v>1</v>
      </c>
      <c r="F869" s="161" t="s">
        <v>999</v>
      </c>
      <c r="H869" s="162">
        <v>33.67</v>
      </c>
      <c r="L869" s="159"/>
      <c r="M869" s="163"/>
      <c r="N869" s="164"/>
      <c r="O869" s="164"/>
      <c r="P869" s="164"/>
      <c r="Q869" s="164"/>
      <c r="R869" s="164"/>
      <c r="S869" s="164"/>
      <c r="T869" s="165"/>
      <c r="AT869" s="160" t="s">
        <v>195</v>
      </c>
      <c r="AU869" s="160" t="s">
        <v>82</v>
      </c>
      <c r="AV869" s="13" t="s">
        <v>82</v>
      </c>
      <c r="AW869" s="13" t="s">
        <v>28</v>
      </c>
      <c r="AX869" s="13" t="s">
        <v>72</v>
      </c>
      <c r="AY869" s="160" t="s">
        <v>182</v>
      </c>
    </row>
    <row r="870" spans="2:65" s="15" customFormat="1">
      <c r="B870" s="182"/>
      <c r="D870" s="153" t="s">
        <v>195</v>
      </c>
      <c r="E870" s="183" t="s">
        <v>121</v>
      </c>
      <c r="F870" s="184" t="s">
        <v>555</v>
      </c>
      <c r="H870" s="185">
        <v>168.57</v>
      </c>
      <c r="L870" s="182"/>
      <c r="M870" s="186"/>
      <c r="N870" s="187"/>
      <c r="O870" s="187"/>
      <c r="P870" s="187"/>
      <c r="Q870" s="187"/>
      <c r="R870" s="187"/>
      <c r="S870" s="187"/>
      <c r="T870" s="188"/>
      <c r="AT870" s="183" t="s">
        <v>195</v>
      </c>
      <c r="AU870" s="183" t="s">
        <v>82</v>
      </c>
      <c r="AV870" s="15" t="s">
        <v>206</v>
      </c>
      <c r="AW870" s="15" t="s">
        <v>28</v>
      </c>
      <c r="AX870" s="15" t="s">
        <v>72</v>
      </c>
      <c r="AY870" s="183" t="s">
        <v>182</v>
      </c>
    </row>
    <row r="871" spans="2:65" s="14" customFormat="1">
      <c r="B871" s="166"/>
      <c r="D871" s="153" t="s">
        <v>195</v>
      </c>
      <c r="E871" s="167" t="s">
        <v>1</v>
      </c>
      <c r="F871" s="168" t="s">
        <v>205</v>
      </c>
      <c r="H871" s="169">
        <v>777.07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7" t="s">
        <v>195</v>
      </c>
      <c r="AU871" s="167" t="s">
        <v>82</v>
      </c>
      <c r="AV871" s="14" t="s">
        <v>188</v>
      </c>
      <c r="AW871" s="14" t="s">
        <v>28</v>
      </c>
      <c r="AX871" s="14" t="s">
        <v>80</v>
      </c>
      <c r="AY871" s="167" t="s">
        <v>182</v>
      </c>
    </row>
    <row r="872" spans="2:65" s="1" customFormat="1" ht="24" customHeight="1">
      <c r="B872" s="139"/>
      <c r="C872" s="140" t="s">
        <v>1000</v>
      </c>
      <c r="D872" s="140" t="s">
        <v>184</v>
      </c>
      <c r="E872" s="141" t="s">
        <v>1001</v>
      </c>
      <c r="F872" s="142" t="s">
        <v>1002</v>
      </c>
      <c r="G872" s="143" t="s">
        <v>461</v>
      </c>
      <c r="H872" s="144">
        <v>16</v>
      </c>
      <c r="I872" s="145"/>
      <c r="J872" s="145">
        <f>ROUND(I872*H872,2)</f>
        <v>0</v>
      </c>
      <c r="K872" s="142" t="s">
        <v>1</v>
      </c>
      <c r="L872" s="29"/>
      <c r="M872" s="146" t="s">
        <v>1</v>
      </c>
      <c r="N872" s="147" t="s">
        <v>37</v>
      </c>
      <c r="O872" s="148">
        <v>0.18</v>
      </c>
      <c r="P872" s="148">
        <f>O872*H872</f>
        <v>2.88</v>
      </c>
      <c r="Q872" s="148">
        <v>5.0000000000000002E-5</v>
      </c>
      <c r="R872" s="148">
        <f>Q872*H872</f>
        <v>8.0000000000000004E-4</v>
      </c>
      <c r="S872" s="148">
        <v>0</v>
      </c>
      <c r="T872" s="149">
        <f>S872*H872</f>
        <v>0</v>
      </c>
      <c r="AR872" s="150" t="s">
        <v>188</v>
      </c>
      <c r="AT872" s="150" t="s">
        <v>184</v>
      </c>
      <c r="AU872" s="150" t="s">
        <v>82</v>
      </c>
      <c r="AY872" s="17" t="s">
        <v>182</v>
      </c>
      <c r="BE872" s="151">
        <f>IF(N872="základní",J872,0)</f>
        <v>0</v>
      </c>
      <c r="BF872" s="151">
        <f>IF(N872="snížená",J872,0)</f>
        <v>0</v>
      </c>
      <c r="BG872" s="151">
        <f>IF(N872="zákl. přenesená",J872,0)</f>
        <v>0</v>
      </c>
      <c r="BH872" s="151">
        <f>IF(N872="sníž. přenesená",J872,0)</f>
        <v>0</v>
      </c>
      <c r="BI872" s="151">
        <f>IF(N872="nulová",J872,0)</f>
        <v>0</v>
      </c>
      <c r="BJ872" s="17" t="s">
        <v>80</v>
      </c>
      <c r="BK872" s="151">
        <f>ROUND(I872*H872,2)</f>
        <v>0</v>
      </c>
      <c r="BL872" s="17" t="s">
        <v>188</v>
      </c>
      <c r="BM872" s="150" t="s">
        <v>1003</v>
      </c>
    </row>
    <row r="873" spans="2:65" s="12" customFormat="1">
      <c r="B873" s="152"/>
      <c r="D873" s="153" t="s">
        <v>195</v>
      </c>
      <c r="E873" s="154" t="s">
        <v>1</v>
      </c>
      <c r="F873" s="155" t="s">
        <v>410</v>
      </c>
      <c r="H873" s="154" t="s">
        <v>1</v>
      </c>
      <c r="L873" s="152"/>
      <c r="M873" s="156"/>
      <c r="N873" s="157"/>
      <c r="O873" s="157"/>
      <c r="P873" s="157"/>
      <c r="Q873" s="157"/>
      <c r="R873" s="157"/>
      <c r="S873" s="157"/>
      <c r="T873" s="158"/>
      <c r="AT873" s="154" t="s">
        <v>195</v>
      </c>
      <c r="AU873" s="154" t="s">
        <v>82</v>
      </c>
      <c r="AV873" s="12" t="s">
        <v>80</v>
      </c>
      <c r="AW873" s="12" t="s">
        <v>28</v>
      </c>
      <c r="AX873" s="12" t="s">
        <v>72</v>
      </c>
      <c r="AY873" s="154" t="s">
        <v>182</v>
      </c>
    </row>
    <row r="874" spans="2:65" s="13" customFormat="1">
      <c r="B874" s="159"/>
      <c r="D874" s="153" t="s">
        <v>195</v>
      </c>
      <c r="E874" s="160" t="s">
        <v>1</v>
      </c>
      <c r="F874" s="161" t="s">
        <v>1004</v>
      </c>
      <c r="H874" s="162">
        <v>8</v>
      </c>
      <c r="L874" s="159"/>
      <c r="M874" s="163"/>
      <c r="N874" s="164"/>
      <c r="O874" s="164"/>
      <c r="P874" s="164"/>
      <c r="Q874" s="164"/>
      <c r="R874" s="164"/>
      <c r="S874" s="164"/>
      <c r="T874" s="165"/>
      <c r="AT874" s="160" t="s">
        <v>195</v>
      </c>
      <c r="AU874" s="160" t="s">
        <v>82</v>
      </c>
      <c r="AV874" s="13" t="s">
        <v>82</v>
      </c>
      <c r="AW874" s="13" t="s">
        <v>28</v>
      </c>
      <c r="AX874" s="13" t="s">
        <v>72</v>
      </c>
      <c r="AY874" s="160" t="s">
        <v>182</v>
      </c>
    </row>
    <row r="875" spans="2:65" s="13" customFormat="1">
      <c r="B875" s="159"/>
      <c r="D875" s="153" t="s">
        <v>195</v>
      </c>
      <c r="E875" s="160" t="s">
        <v>1</v>
      </c>
      <c r="F875" s="161" t="s">
        <v>1004</v>
      </c>
      <c r="H875" s="162">
        <v>8</v>
      </c>
      <c r="L875" s="159"/>
      <c r="M875" s="163"/>
      <c r="N875" s="164"/>
      <c r="O875" s="164"/>
      <c r="P875" s="164"/>
      <c r="Q875" s="164"/>
      <c r="R875" s="164"/>
      <c r="S875" s="164"/>
      <c r="T875" s="165"/>
      <c r="AT875" s="160" t="s">
        <v>195</v>
      </c>
      <c r="AU875" s="160" t="s">
        <v>82</v>
      </c>
      <c r="AV875" s="13" t="s">
        <v>82</v>
      </c>
      <c r="AW875" s="13" t="s">
        <v>28</v>
      </c>
      <c r="AX875" s="13" t="s">
        <v>72</v>
      </c>
      <c r="AY875" s="160" t="s">
        <v>182</v>
      </c>
    </row>
    <row r="876" spans="2:65" s="14" customFormat="1">
      <c r="B876" s="166"/>
      <c r="D876" s="153" t="s">
        <v>195</v>
      </c>
      <c r="E876" s="167" t="s">
        <v>1</v>
      </c>
      <c r="F876" s="168" t="s">
        <v>205</v>
      </c>
      <c r="H876" s="169">
        <v>16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7" t="s">
        <v>195</v>
      </c>
      <c r="AU876" s="167" t="s">
        <v>82</v>
      </c>
      <c r="AV876" s="14" t="s">
        <v>188</v>
      </c>
      <c r="AW876" s="14" t="s">
        <v>28</v>
      </c>
      <c r="AX876" s="14" t="s">
        <v>80</v>
      </c>
      <c r="AY876" s="167" t="s">
        <v>182</v>
      </c>
    </row>
    <row r="877" spans="2:65" s="1" customFormat="1" ht="24" customHeight="1">
      <c r="B877" s="139"/>
      <c r="C877" s="140" t="s">
        <v>1005</v>
      </c>
      <c r="D877" s="140" t="s">
        <v>184</v>
      </c>
      <c r="E877" s="141" t="s">
        <v>1006</v>
      </c>
      <c r="F877" s="142" t="s">
        <v>1007</v>
      </c>
      <c r="G877" s="143" t="s">
        <v>461</v>
      </c>
      <c r="H877" s="144">
        <v>5</v>
      </c>
      <c r="I877" s="145"/>
      <c r="J877" s="145">
        <f>ROUND(I877*H877,2)</f>
        <v>0</v>
      </c>
      <c r="K877" s="142" t="s">
        <v>1</v>
      </c>
      <c r="L877" s="29"/>
      <c r="M877" s="146" t="s">
        <v>1</v>
      </c>
      <c r="N877" s="147" t="s">
        <v>37</v>
      </c>
      <c r="O877" s="148">
        <v>0</v>
      </c>
      <c r="P877" s="148">
        <f>O877*H877</f>
        <v>0</v>
      </c>
      <c r="Q877" s="148">
        <v>0</v>
      </c>
      <c r="R877" s="148">
        <f>Q877*H877</f>
        <v>0</v>
      </c>
      <c r="S877" s="148">
        <v>0</v>
      </c>
      <c r="T877" s="149">
        <f>S877*H877</f>
        <v>0</v>
      </c>
      <c r="AR877" s="150" t="s">
        <v>188</v>
      </c>
      <c r="AT877" s="150" t="s">
        <v>184</v>
      </c>
      <c r="AU877" s="150" t="s">
        <v>82</v>
      </c>
      <c r="AY877" s="17" t="s">
        <v>182</v>
      </c>
      <c r="BE877" s="151">
        <f>IF(N877="základní",J877,0)</f>
        <v>0</v>
      </c>
      <c r="BF877" s="151">
        <f>IF(N877="snížená",J877,0)</f>
        <v>0</v>
      </c>
      <c r="BG877" s="151">
        <f>IF(N877="zákl. přenesená",J877,0)</f>
        <v>0</v>
      </c>
      <c r="BH877" s="151">
        <f>IF(N877="sníž. přenesená",J877,0)</f>
        <v>0</v>
      </c>
      <c r="BI877" s="151">
        <f>IF(N877="nulová",J877,0)</f>
        <v>0</v>
      </c>
      <c r="BJ877" s="17" t="s">
        <v>80</v>
      </c>
      <c r="BK877" s="151">
        <f>ROUND(I877*H877,2)</f>
        <v>0</v>
      </c>
      <c r="BL877" s="17" t="s">
        <v>188</v>
      </c>
      <c r="BM877" s="150" t="s">
        <v>1008</v>
      </c>
    </row>
    <row r="878" spans="2:65" s="11" customFormat="1" ht="22.9" customHeight="1">
      <c r="B878" s="127"/>
      <c r="D878" s="128" t="s">
        <v>71</v>
      </c>
      <c r="E878" s="137" t="s">
        <v>1009</v>
      </c>
      <c r="F878" s="137" t="s">
        <v>1010</v>
      </c>
      <c r="J878" s="138">
        <f>BK878</f>
        <v>0</v>
      </c>
      <c r="L878" s="127"/>
      <c r="M878" s="131"/>
      <c r="N878" s="132"/>
      <c r="O878" s="132"/>
      <c r="P878" s="133">
        <f>P879</f>
        <v>830.3294820000001</v>
      </c>
      <c r="Q878" s="132"/>
      <c r="R878" s="133">
        <f>R879</f>
        <v>0</v>
      </c>
      <c r="S878" s="132"/>
      <c r="T878" s="134">
        <f>T879</f>
        <v>0</v>
      </c>
      <c r="AR878" s="128" t="s">
        <v>80</v>
      </c>
      <c r="AT878" s="135" t="s">
        <v>71</v>
      </c>
      <c r="AU878" s="135" t="s">
        <v>80</v>
      </c>
      <c r="AY878" s="128" t="s">
        <v>182</v>
      </c>
      <c r="BK878" s="136">
        <f>BK879</f>
        <v>0</v>
      </c>
    </row>
    <row r="879" spans="2:65" s="1" customFormat="1" ht="16.5" customHeight="1">
      <c r="B879" s="139"/>
      <c r="C879" s="140" t="s">
        <v>1011</v>
      </c>
      <c r="D879" s="140" t="s">
        <v>184</v>
      </c>
      <c r="E879" s="141" t="s">
        <v>1012</v>
      </c>
      <c r="F879" s="142" t="s">
        <v>1013</v>
      </c>
      <c r="G879" s="143" t="s">
        <v>235</v>
      </c>
      <c r="H879" s="144">
        <v>2611.0990000000002</v>
      </c>
      <c r="I879" s="145"/>
      <c r="J879" s="145">
        <f>ROUND(I879*H879,2)</f>
        <v>0</v>
      </c>
      <c r="K879" s="142" t="s">
        <v>193</v>
      </c>
      <c r="L879" s="29"/>
      <c r="M879" s="146" t="s">
        <v>1</v>
      </c>
      <c r="N879" s="147" t="s">
        <v>37</v>
      </c>
      <c r="O879" s="148">
        <v>0.318</v>
      </c>
      <c r="P879" s="148">
        <f>O879*H879</f>
        <v>830.3294820000001</v>
      </c>
      <c r="Q879" s="148">
        <v>0</v>
      </c>
      <c r="R879" s="148">
        <f>Q879*H879</f>
        <v>0</v>
      </c>
      <c r="S879" s="148">
        <v>0</v>
      </c>
      <c r="T879" s="149">
        <f>S879*H879</f>
        <v>0</v>
      </c>
      <c r="AR879" s="150" t="s">
        <v>188</v>
      </c>
      <c r="AT879" s="150" t="s">
        <v>184</v>
      </c>
      <c r="AU879" s="150" t="s">
        <v>82</v>
      </c>
      <c r="AY879" s="17" t="s">
        <v>182</v>
      </c>
      <c r="BE879" s="151">
        <f>IF(N879="základní",J879,0)</f>
        <v>0</v>
      </c>
      <c r="BF879" s="151">
        <f>IF(N879="snížená",J879,0)</f>
        <v>0</v>
      </c>
      <c r="BG879" s="151">
        <f>IF(N879="zákl. přenesená",J879,0)</f>
        <v>0</v>
      </c>
      <c r="BH879" s="151">
        <f>IF(N879="sníž. přenesená",J879,0)</f>
        <v>0</v>
      </c>
      <c r="BI879" s="151">
        <f>IF(N879="nulová",J879,0)</f>
        <v>0</v>
      </c>
      <c r="BJ879" s="17" t="s">
        <v>80</v>
      </c>
      <c r="BK879" s="151">
        <f>ROUND(I879*H879,2)</f>
        <v>0</v>
      </c>
      <c r="BL879" s="17" t="s">
        <v>188</v>
      </c>
      <c r="BM879" s="150" t="s">
        <v>1014</v>
      </c>
    </row>
    <row r="880" spans="2:65" s="11" customFormat="1" ht="25.9" customHeight="1">
      <c r="B880" s="127"/>
      <c r="D880" s="128" t="s">
        <v>71</v>
      </c>
      <c r="E880" s="129" t="s">
        <v>1015</v>
      </c>
      <c r="F880" s="129" t="s">
        <v>1016</v>
      </c>
      <c r="J880" s="130">
        <f>BK880</f>
        <v>0</v>
      </c>
      <c r="L880" s="127"/>
      <c r="M880" s="131"/>
      <c r="N880" s="132"/>
      <c r="O880" s="132"/>
      <c r="P880" s="133">
        <f>P881+P935+P969+P1032+P1034+P1036+P1067+P1088+P1146+P1173+P1229+P1252+P1289+P1314+P1337+P1339+P1352</f>
        <v>3291.6347889999997</v>
      </c>
      <c r="Q880" s="132"/>
      <c r="R880" s="133">
        <f>R881+R935+R969+R1032+R1034+R1036+R1067+R1088+R1146+R1173+R1229+R1252+R1289+R1314+R1337+R1339+R1352</f>
        <v>54.639925879999986</v>
      </c>
      <c r="S880" s="132"/>
      <c r="T880" s="134">
        <f>T881+T935+T969+T1032+T1034+T1036+T1067+T1088+T1146+T1173+T1229+T1252+T1289+T1314+T1337+T1339+T1352</f>
        <v>0</v>
      </c>
      <c r="AR880" s="128" t="s">
        <v>82</v>
      </c>
      <c r="AT880" s="135" t="s">
        <v>71</v>
      </c>
      <c r="AU880" s="135" t="s">
        <v>72</v>
      </c>
      <c r="AY880" s="128" t="s">
        <v>182</v>
      </c>
      <c r="BK880" s="136">
        <f>BK881+BK935+BK969+BK1032+BK1034+BK1036+BK1067+BK1088+BK1146+BK1173+BK1229+BK1252+BK1289+BK1314+BK1337+BK1339+BK1352</f>
        <v>0</v>
      </c>
    </row>
    <row r="881" spans="2:65" s="11" customFormat="1" ht="22.9" customHeight="1">
      <c r="B881" s="127"/>
      <c r="D881" s="128" t="s">
        <v>71</v>
      </c>
      <c r="E881" s="137" t="s">
        <v>1017</v>
      </c>
      <c r="F881" s="137" t="s">
        <v>1018</v>
      </c>
      <c r="J881" s="138">
        <f>BK881</f>
        <v>0</v>
      </c>
      <c r="L881" s="127"/>
      <c r="M881" s="131"/>
      <c r="N881" s="132"/>
      <c r="O881" s="132"/>
      <c r="P881" s="133">
        <f>SUM(P882:P934)</f>
        <v>260.46807999999999</v>
      </c>
      <c r="Q881" s="132"/>
      <c r="R881" s="133">
        <f>SUM(R882:R934)</f>
        <v>3.1756955999999996</v>
      </c>
      <c r="S881" s="132"/>
      <c r="T881" s="134">
        <f>SUM(T882:T934)</f>
        <v>0</v>
      </c>
      <c r="AR881" s="128" t="s">
        <v>82</v>
      </c>
      <c r="AT881" s="135" t="s">
        <v>71</v>
      </c>
      <c r="AU881" s="135" t="s">
        <v>80</v>
      </c>
      <c r="AY881" s="128" t="s">
        <v>182</v>
      </c>
      <c r="BK881" s="136">
        <f>SUM(BK882:BK934)</f>
        <v>0</v>
      </c>
    </row>
    <row r="882" spans="2:65" s="1" customFormat="1" ht="24" customHeight="1">
      <c r="B882" s="139"/>
      <c r="C882" s="140" t="s">
        <v>1019</v>
      </c>
      <c r="D882" s="140" t="s">
        <v>184</v>
      </c>
      <c r="E882" s="141" t="s">
        <v>1020</v>
      </c>
      <c r="F882" s="142" t="s">
        <v>1021</v>
      </c>
      <c r="G882" s="143" t="s">
        <v>242</v>
      </c>
      <c r="H882" s="144">
        <v>614.55999999999995</v>
      </c>
      <c r="I882" s="145"/>
      <c r="J882" s="145">
        <f>ROUND(I882*H882,2)</f>
        <v>0</v>
      </c>
      <c r="K882" s="142" t="s">
        <v>193</v>
      </c>
      <c r="L882" s="29"/>
      <c r="M882" s="146" t="s">
        <v>1</v>
      </c>
      <c r="N882" s="147" t="s">
        <v>37</v>
      </c>
      <c r="O882" s="148">
        <v>2.4E-2</v>
      </c>
      <c r="P882" s="148">
        <f>O882*H882</f>
        <v>14.74944</v>
      </c>
      <c r="Q882" s="148">
        <v>0</v>
      </c>
      <c r="R882" s="148">
        <f>Q882*H882</f>
        <v>0</v>
      </c>
      <c r="S882" s="148">
        <v>0</v>
      </c>
      <c r="T882" s="149">
        <f>S882*H882</f>
        <v>0</v>
      </c>
      <c r="AR882" s="150" t="s">
        <v>286</v>
      </c>
      <c r="AT882" s="150" t="s">
        <v>184</v>
      </c>
      <c r="AU882" s="150" t="s">
        <v>82</v>
      </c>
      <c r="AY882" s="17" t="s">
        <v>182</v>
      </c>
      <c r="BE882" s="151">
        <f>IF(N882="základní",J882,0)</f>
        <v>0</v>
      </c>
      <c r="BF882" s="151">
        <f>IF(N882="snížená",J882,0)</f>
        <v>0</v>
      </c>
      <c r="BG882" s="151">
        <f>IF(N882="zákl. přenesená",J882,0)</f>
        <v>0</v>
      </c>
      <c r="BH882" s="151">
        <f>IF(N882="sníž. přenesená",J882,0)</f>
        <v>0</v>
      </c>
      <c r="BI882" s="151">
        <f>IF(N882="nulová",J882,0)</f>
        <v>0</v>
      </c>
      <c r="BJ882" s="17" t="s">
        <v>80</v>
      </c>
      <c r="BK882" s="151">
        <f>ROUND(I882*H882,2)</f>
        <v>0</v>
      </c>
      <c r="BL882" s="17" t="s">
        <v>286</v>
      </c>
      <c r="BM882" s="150" t="s">
        <v>1022</v>
      </c>
    </row>
    <row r="883" spans="2:65" s="13" customFormat="1">
      <c r="B883" s="159"/>
      <c r="D883" s="153" t="s">
        <v>195</v>
      </c>
      <c r="E883" s="160" t="s">
        <v>1</v>
      </c>
      <c r="F883" s="161" t="s">
        <v>1023</v>
      </c>
      <c r="H883" s="162">
        <v>614.55999999999995</v>
      </c>
      <c r="L883" s="159"/>
      <c r="M883" s="163"/>
      <c r="N883" s="164"/>
      <c r="O883" s="164"/>
      <c r="P883" s="164"/>
      <c r="Q883" s="164"/>
      <c r="R883" s="164"/>
      <c r="S883" s="164"/>
      <c r="T883" s="165"/>
      <c r="AT883" s="160" t="s">
        <v>195</v>
      </c>
      <c r="AU883" s="160" t="s">
        <v>82</v>
      </c>
      <c r="AV883" s="13" t="s">
        <v>82</v>
      </c>
      <c r="AW883" s="13" t="s">
        <v>28</v>
      </c>
      <c r="AX883" s="13" t="s">
        <v>72</v>
      </c>
      <c r="AY883" s="160" t="s">
        <v>182</v>
      </c>
    </row>
    <row r="884" spans="2:65" s="14" customFormat="1">
      <c r="B884" s="166"/>
      <c r="D884" s="153" t="s">
        <v>195</v>
      </c>
      <c r="E884" s="167" t="s">
        <v>1</v>
      </c>
      <c r="F884" s="168" t="s">
        <v>205</v>
      </c>
      <c r="H884" s="169">
        <v>614.55999999999995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7" t="s">
        <v>195</v>
      </c>
      <c r="AU884" s="167" t="s">
        <v>82</v>
      </c>
      <c r="AV884" s="14" t="s">
        <v>188</v>
      </c>
      <c r="AW884" s="14" t="s">
        <v>28</v>
      </c>
      <c r="AX884" s="14" t="s">
        <v>80</v>
      </c>
      <c r="AY884" s="167" t="s">
        <v>182</v>
      </c>
    </row>
    <row r="885" spans="2:65" s="1" customFormat="1" ht="16.5" customHeight="1">
      <c r="B885" s="139"/>
      <c r="C885" s="173" t="s">
        <v>1024</v>
      </c>
      <c r="D885" s="173" t="s">
        <v>266</v>
      </c>
      <c r="E885" s="174" t="s">
        <v>1025</v>
      </c>
      <c r="F885" s="175" t="s">
        <v>1026</v>
      </c>
      <c r="G885" s="176" t="s">
        <v>235</v>
      </c>
      <c r="H885" s="177">
        <v>0.184</v>
      </c>
      <c r="I885" s="178"/>
      <c r="J885" s="178">
        <f>ROUND(I885*H885,2)</f>
        <v>0</v>
      </c>
      <c r="K885" s="175" t="s">
        <v>193</v>
      </c>
      <c r="L885" s="179"/>
      <c r="M885" s="180" t="s">
        <v>1</v>
      </c>
      <c r="N885" s="181" t="s">
        <v>37</v>
      </c>
      <c r="O885" s="148">
        <v>0</v>
      </c>
      <c r="P885" s="148">
        <f>O885*H885</f>
        <v>0</v>
      </c>
      <c r="Q885" s="148">
        <v>1</v>
      </c>
      <c r="R885" s="148">
        <f>Q885*H885</f>
        <v>0.184</v>
      </c>
      <c r="S885" s="148">
        <v>0</v>
      </c>
      <c r="T885" s="149">
        <f>S885*H885</f>
        <v>0</v>
      </c>
      <c r="AR885" s="150" t="s">
        <v>391</v>
      </c>
      <c r="AT885" s="150" t="s">
        <v>266</v>
      </c>
      <c r="AU885" s="150" t="s">
        <v>82</v>
      </c>
      <c r="AY885" s="17" t="s">
        <v>182</v>
      </c>
      <c r="BE885" s="151">
        <f>IF(N885="základní",J885,0)</f>
        <v>0</v>
      </c>
      <c r="BF885" s="151">
        <f>IF(N885="snížená",J885,0)</f>
        <v>0</v>
      </c>
      <c r="BG885" s="151">
        <f>IF(N885="zákl. přenesená",J885,0)</f>
        <v>0</v>
      </c>
      <c r="BH885" s="151">
        <f>IF(N885="sníž. přenesená",J885,0)</f>
        <v>0</v>
      </c>
      <c r="BI885" s="151">
        <f>IF(N885="nulová",J885,0)</f>
        <v>0</v>
      </c>
      <c r="BJ885" s="17" t="s">
        <v>80</v>
      </c>
      <c r="BK885" s="151">
        <f>ROUND(I885*H885,2)</f>
        <v>0</v>
      </c>
      <c r="BL885" s="17" t="s">
        <v>286</v>
      </c>
      <c r="BM885" s="150" t="s">
        <v>1027</v>
      </c>
    </row>
    <row r="886" spans="2:65" s="13" customFormat="1">
      <c r="B886" s="159"/>
      <c r="D886" s="153" t="s">
        <v>195</v>
      </c>
      <c r="F886" s="161" t="s">
        <v>1028</v>
      </c>
      <c r="H886" s="162">
        <v>0.184</v>
      </c>
      <c r="L886" s="159"/>
      <c r="M886" s="163"/>
      <c r="N886" s="164"/>
      <c r="O886" s="164"/>
      <c r="P886" s="164"/>
      <c r="Q886" s="164"/>
      <c r="R886" s="164"/>
      <c r="S886" s="164"/>
      <c r="T886" s="165"/>
      <c r="AT886" s="160" t="s">
        <v>195</v>
      </c>
      <c r="AU886" s="160" t="s">
        <v>82</v>
      </c>
      <c r="AV886" s="13" t="s">
        <v>82</v>
      </c>
      <c r="AW886" s="13" t="s">
        <v>3</v>
      </c>
      <c r="AX886" s="13" t="s">
        <v>80</v>
      </c>
      <c r="AY886" s="160" t="s">
        <v>182</v>
      </c>
    </row>
    <row r="887" spans="2:65" s="1" customFormat="1" ht="24" customHeight="1">
      <c r="B887" s="139"/>
      <c r="C887" s="140" t="s">
        <v>1029</v>
      </c>
      <c r="D887" s="140" t="s">
        <v>184</v>
      </c>
      <c r="E887" s="141" t="s">
        <v>1030</v>
      </c>
      <c r="F887" s="142" t="s">
        <v>1031</v>
      </c>
      <c r="G887" s="143" t="s">
        <v>242</v>
      </c>
      <c r="H887" s="144">
        <v>8.8000000000000007</v>
      </c>
      <c r="I887" s="145"/>
      <c r="J887" s="145">
        <f>ROUND(I887*H887,2)</f>
        <v>0</v>
      </c>
      <c r="K887" s="142" t="s">
        <v>193</v>
      </c>
      <c r="L887" s="29"/>
      <c r="M887" s="146" t="s">
        <v>1</v>
      </c>
      <c r="N887" s="147" t="s">
        <v>37</v>
      </c>
      <c r="O887" s="148">
        <v>5.3999999999999999E-2</v>
      </c>
      <c r="P887" s="148">
        <f>O887*H887</f>
        <v>0.47520000000000001</v>
      </c>
      <c r="Q887" s="148">
        <v>0</v>
      </c>
      <c r="R887" s="148">
        <f>Q887*H887</f>
        <v>0</v>
      </c>
      <c r="S887" s="148">
        <v>0</v>
      </c>
      <c r="T887" s="149">
        <f>S887*H887</f>
        <v>0</v>
      </c>
      <c r="AR887" s="150" t="s">
        <v>286</v>
      </c>
      <c r="AT887" s="150" t="s">
        <v>184</v>
      </c>
      <c r="AU887" s="150" t="s">
        <v>82</v>
      </c>
      <c r="AY887" s="17" t="s">
        <v>182</v>
      </c>
      <c r="BE887" s="151">
        <f>IF(N887="základní",J887,0)</f>
        <v>0</v>
      </c>
      <c r="BF887" s="151">
        <f>IF(N887="snížená",J887,0)</f>
        <v>0</v>
      </c>
      <c r="BG887" s="151">
        <f>IF(N887="zákl. přenesená",J887,0)</f>
        <v>0</v>
      </c>
      <c r="BH887" s="151">
        <f>IF(N887="sníž. přenesená",J887,0)</f>
        <v>0</v>
      </c>
      <c r="BI887" s="151">
        <f>IF(N887="nulová",J887,0)</f>
        <v>0</v>
      </c>
      <c r="BJ887" s="17" t="s">
        <v>80</v>
      </c>
      <c r="BK887" s="151">
        <f>ROUND(I887*H887,2)</f>
        <v>0</v>
      </c>
      <c r="BL887" s="17" t="s">
        <v>286</v>
      </c>
      <c r="BM887" s="150" t="s">
        <v>1032</v>
      </c>
    </row>
    <row r="888" spans="2:65" s="12" customFormat="1">
      <c r="B888" s="152"/>
      <c r="D888" s="153" t="s">
        <v>195</v>
      </c>
      <c r="E888" s="154" t="s">
        <v>1</v>
      </c>
      <c r="F888" s="155" t="s">
        <v>203</v>
      </c>
      <c r="H888" s="154" t="s">
        <v>1</v>
      </c>
      <c r="L888" s="152"/>
      <c r="M888" s="156"/>
      <c r="N888" s="157"/>
      <c r="O888" s="157"/>
      <c r="P888" s="157"/>
      <c r="Q888" s="157"/>
      <c r="R888" s="157"/>
      <c r="S888" s="157"/>
      <c r="T888" s="158"/>
      <c r="AT888" s="154" t="s">
        <v>195</v>
      </c>
      <c r="AU888" s="154" t="s">
        <v>82</v>
      </c>
      <c r="AV888" s="12" t="s">
        <v>80</v>
      </c>
      <c r="AW888" s="12" t="s">
        <v>28</v>
      </c>
      <c r="AX888" s="12" t="s">
        <v>72</v>
      </c>
      <c r="AY888" s="154" t="s">
        <v>182</v>
      </c>
    </row>
    <row r="889" spans="2:65" s="13" customFormat="1">
      <c r="B889" s="159"/>
      <c r="D889" s="153" t="s">
        <v>195</v>
      </c>
      <c r="E889" s="160" t="s">
        <v>1</v>
      </c>
      <c r="F889" s="161" t="s">
        <v>1033</v>
      </c>
      <c r="H889" s="162">
        <v>8.8000000000000007</v>
      </c>
      <c r="L889" s="159"/>
      <c r="M889" s="163"/>
      <c r="N889" s="164"/>
      <c r="O889" s="164"/>
      <c r="P889" s="164"/>
      <c r="Q889" s="164"/>
      <c r="R889" s="164"/>
      <c r="S889" s="164"/>
      <c r="T889" s="165"/>
      <c r="AT889" s="160" t="s">
        <v>195</v>
      </c>
      <c r="AU889" s="160" t="s">
        <v>82</v>
      </c>
      <c r="AV889" s="13" t="s">
        <v>82</v>
      </c>
      <c r="AW889" s="13" t="s">
        <v>28</v>
      </c>
      <c r="AX889" s="13" t="s">
        <v>72</v>
      </c>
      <c r="AY889" s="160" t="s">
        <v>182</v>
      </c>
    </row>
    <row r="890" spans="2:65" s="14" customFormat="1">
      <c r="B890" s="166"/>
      <c r="D890" s="153" t="s">
        <v>195</v>
      </c>
      <c r="E890" s="167" t="s">
        <v>1</v>
      </c>
      <c r="F890" s="168" t="s">
        <v>205</v>
      </c>
      <c r="H890" s="169">
        <v>8.8000000000000007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7" t="s">
        <v>195</v>
      </c>
      <c r="AU890" s="167" t="s">
        <v>82</v>
      </c>
      <c r="AV890" s="14" t="s">
        <v>188</v>
      </c>
      <c r="AW890" s="14" t="s">
        <v>28</v>
      </c>
      <c r="AX890" s="14" t="s">
        <v>80</v>
      </c>
      <c r="AY890" s="167" t="s">
        <v>182</v>
      </c>
    </row>
    <row r="891" spans="2:65" s="1" customFormat="1" ht="16.5" customHeight="1">
      <c r="B891" s="139"/>
      <c r="C891" s="173" t="s">
        <v>1034</v>
      </c>
      <c r="D891" s="173" t="s">
        <v>266</v>
      </c>
      <c r="E891" s="174" t="s">
        <v>1035</v>
      </c>
      <c r="F891" s="175" t="s">
        <v>1026</v>
      </c>
      <c r="G891" s="176" t="s">
        <v>235</v>
      </c>
      <c r="H891" s="177">
        <v>3.0000000000000001E-3</v>
      </c>
      <c r="I891" s="178"/>
      <c r="J891" s="178">
        <f>ROUND(I891*H891,2)</f>
        <v>0</v>
      </c>
      <c r="K891" s="175" t="s">
        <v>1</v>
      </c>
      <c r="L891" s="179"/>
      <c r="M891" s="180" t="s">
        <v>1</v>
      </c>
      <c r="N891" s="181" t="s">
        <v>37</v>
      </c>
      <c r="O891" s="148">
        <v>0</v>
      </c>
      <c r="P891" s="148">
        <f>O891*H891</f>
        <v>0</v>
      </c>
      <c r="Q891" s="148">
        <v>1</v>
      </c>
      <c r="R891" s="148">
        <f>Q891*H891</f>
        <v>3.0000000000000001E-3</v>
      </c>
      <c r="S891" s="148">
        <v>0</v>
      </c>
      <c r="T891" s="149">
        <f>S891*H891</f>
        <v>0</v>
      </c>
      <c r="AR891" s="150" t="s">
        <v>391</v>
      </c>
      <c r="AT891" s="150" t="s">
        <v>266</v>
      </c>
      <c r="AU891" s="150" t="s">
        <v>82</v>
      </c>
      <c r="AY891" s="17" t="s">
        <v>182</v>
      </c>
      <c r="BE891" s="151">
        <f>IF(N891="základní",J891,0)</f>
        <v>0</v>
      </c>
      <c r="BF891" s="151">
        <f>IF(N891="snížená",J891,0)</f>
        <v>0</v>
      </c>
      <c r="BG891" s="151">
        <f>IF(N891="zákl. přenesená",J891,0)</f>
        <v>0</v>
      </c>
      <c r="BH891" s="151">
        <f>IF(N891="sníž. přenesená",J891,0)</f>
        <v>0</v>
      </c>
      <c r="BI891" s="151">
        <f>IF(N891="nulová",J891,0)</f>
        <v>0</v>
      </c>
      <c r="BJ891" s="17" t="s">
        <v>80</v>
      </c>
      <c r="BK891" s="151">
        <f>ROUND(I891*H891,2)</f>
        <v>0</v>
      </c>
      <c r="BL891" s="17" t="s">
        <v>286</v>
      </c>
      <c r="BM891" s="150" t="s">
        <v>1036</v>
      </c>
    </row>
    <row r="892" spans="2:65" s="13" customFormat="1">
      <c r="B892" s="159"/>
      <c r="D892" s="153" t="s">
        <v>195</v>
      </c>
      <c r="F892" s="161" t="s">
        <v>1037</v>
      </c>
      <c r="H892" s="162">
        <v>3.0000000000000001E-3</v>
      </c>
      <c r="L892" s="159"/>
      <c r="M892" s="163"/>
      <c r="N892" s="164"/>
      <c r="O892" s="164"/>
      <c r="P892" s="164"/>
      <c r="Q892" s="164"/>
      <c r="R892" s="164"/>
      <c r="S892" s="164"/>
      <c r="T892" s="165"/>
      <c r="AT892" s="160" t="s">
        <v>195</v>
      </c>
      <c r="AU892" s="160" t="s">
        <v>82</v>
      </c>
      <c r="AV892" s="13" t="s">
        <v>82</v>
      </c>
      <c r="AW892" s="13" t="s">
        <v>3</v>
      </c>
      <c r="AX892" s="13" t="s">
        <v>80</v>
      </c>
      <c r="AY892" s="160" t="s">
        <v>182</v>
      </c>
    </row>
    <row r="893" spans="2:65" s="1" customFormat="1" ht="24" customHeight="1">
      <c r="B893" s="139"/>
      <c r="C893" s="140" t="s">
        <v>1038</v>
      </c>
      <c r="D893" s="140" t="s">
        <v>184</v>
      </c>
      <c r="E893" s="141" t="s">
        <v>1039</v>
      </c>
      <c r="F893" s="142" t="s">
        <v>1040</v>
      </c>
      <c r="G893" s="143" t="s">
        <v>242</v>
      </c>
      <c r="H893" s="144">
        <v>1252.4000000000001</v>
      </c>
      <c r="I893" s="145"/>
      <c r="J893" s="145">
        <f>ROUND(I893*H893,2)</f>
        <v>0</v>
      </c>
      <c r="K893" s="142" t="s">
        <v>193</v>
      </c>
      <c r="L893" s="29"/>
      <c r="M893" s="146" t="s">
        <v>1</v>
      </c>
      <c r="N893" s="147" t="s">
        <v>37</v>
      </c>
      <c r="O893" s="148">
        <v>3.3000000000000002E-2</v>
      </c>
      <c r="P893" s="148">
        <f>O893*H893</f>
        <v>41.329200000000007</v>
      </c>
      <c r="Q893" s="148">
        <v>0</v>
      </c>
      <c r="R893" s="148">
        <f>Q893*H893</f>
        <v>0</v>
      </c>
      <c r="S893" s="148">
        <v>0</v>
      </c>
      <c r="T893" s="149">
        <f>S893*H893</f>
        <v>0</v>
      </c>
      <c r="AR893" s="150" t="s">
        <v>286</v>
      </c>
      <c r="AT893" s="150" t="s">
        <v>184</v>
      </c>
      <c r="AU893" s="150" t="s">
        <v>82</v>
      </c>
      <c r="AY893" s="17" t="s">
        <v>182</v>
      </c>
      <c r="BE893" s="151">
        <f>IF(N893="základní",J893,0)</f>
        <v>0</v>
      </c>
      <c r="BF893" s="151">
        <f>IF(N893="snížená",J893,0)</f>
        <v>0</v>
      </c>
      <c r="BG893" s="151">
        <f>IF(N893="zákl. přenesená",J893,0)</f>
        <v>0</v>
      </c>
      <c r="BH893" s="151">
        <f>IF(N893="sníž. přenesená",J893,0)</f>
        <v>0</v>
      </c>
      <c r="BI893" s="151">
        <f>IF(N893="nulová",J893,0)</f>
        <v>0</v>
      </c>
      <c r="BJ893" s="17" t="s">
        <v>80</v>
      </c>
      <c r="BK893" s="151">
        <f>ROUND(I893*H893,2)</f>
        <v>0</v>
      </c>
      <c r="BL893" s="17" t="s">
        <v>286</v>
      </c>
      <c r="BM893" s="150" t="s">
        <v>1041</v>
      </c>
    </row>
    <row r="894" spans="2:65" s="12" customFormat="1">
      <c r="B894" s="152"/>
      <c r="D894" s="153" t="s">
        <v>195</v>
      </c>
      <c r="E894" s="154" t="s">
        <v>1</v>
      </c>
      <c r="F894" s="155" t="s">
        <v>401</v>
      </c>
      <c r="H894" s="154" t="s">
        <v>1</v>
      </c>
      <c r="L894" s="152"/>
      <c r="M894" s="156"/>
      <c r="N894" s="157"/>
      <c r="O894" s="157"/>
      <c r="P894" s="157"/>
      <c r="Q894" s="157"/>
      <c r="R894" s="157"/>
      <c r="S894" s="157"/>
      <c r="T894" s="158"/>
      <c r="AT894" s="154" t="s">
        <v>195</v>
      </c>
      <c r="AU894" s="154" t="s">
        <v>82</v>
      </c>
      <c r="AV894" s="12" t="s">
        <v>80</v>
      </c>
      <c r="AW894" s="12" t="s">
        <v>28</v>
      </c>
      <c r="AX894" s="12" t="s">
        <v>72</v>
      </c>
      <c r="AY894" s="154" t="s">
        <v>182</v>
      </c>
    </row>
    <row r="895" spans="2:65" s="13" customFormat="1">
      <c r="B895" s="159"/>
      <c r="D895" s="153" t="s">
        <v>195</v>
      </c>
      <c r="E895" s="160" t="s">
        <v>1</v>
      </c>
      <c r="F895" s="161" t="s">
        <v>1023</v>
      </c>
      <c r="H895" s="162">
        <v>614.55999999999995</v>
      </c>
      <c r="L895" s="159"/>
      <c r="M895" s="163"/>
      <c r="N895" s="164"/>
      <c r="O895" s="164"/>
      <c r="P895" s="164"/>
      <c r="Q895" s="164"/>
      <c r="R895" s="164"/>
      <c r="S895" s="164"/>
      <c r="T895" s="165"/>
      <c r="AT895" s="160" t="s">
        <v>195</v>
      </c>
      <c r="AU895" s="160" t="s">
        <v>82</v>
      </c>
      <c r="AV895" s="13" t="s">
        <v>82</v>
      </c>
      <c r="AW895" s="13" t="s">
        <v>28</v>
      </c>
      <c r="AX895" s="13" t="s">
        <v>72</v>
      </c>
      <c r="AY895" s="160" t="s">
        <v>182</v>
      </c>
    </row>
    <row r="896" spans="2:65" s="12" customFormat="1">
      <c r="B896" s="152"/>
      <c r="D896" s="153" t="s">
        <v>195</v>
      </c>
      <c r="E896" s="154" t="s">
        <v>1</v>
      </c>
      <c r="F896" s="155" t="s">
        <v>279</v>
      </c>
      <c r="H896" s="154" t="s">
        <v>1</v>
      </c>
      <c r="L896" s="152"/>
      <c r="M896" s="156"/>
      <c r="N896" s="157"/>
      <c r="O896" s="157"/>
      <c r="P896" s="157"/>
      <c r="Q896" s="157"/>
      <c r="R896" s="157"/>
      <c r="S896" s="157"/>
      <c r="T896" s="158"/>
      <c r="AT896" s="154" t="s">
        <v>195</v>
      </c>
      <c r="AU896" s="154" t="s">
        <v>82</v>
      </c>
      <c r="AV896" s="12" t="s">
        <v>80</v>
      </c>
      <c r="AW896" s="12" t="s">
        <v>28</v>
      </c>
      <c r="AX896" s="12" t="s">
        <v>72</v>
      </c>
      <c r="AY896" s="154" t="s">
        <v>182</v>
      </c>
    </row>
    <row r="897" spans="2:65" s="13" customFormat="1">
      <c r="B897" s="159"/>
      <c r="D897" s="153" t="s">
        <v>195</v>
      </c>
      <c r="E897" s="160" t="s">
        <v>1</v>
      </c>
      <c r="F897" s="161" t="s">
        <v>1042</v>
      </c>
      <c r="H897" s="162">
        <v>338.56</v>
      </c>
      <c r="L897" s="159"/>
      <c r="M897" s="163"/>
      <c r="N897" s="164"/>
      <c r="O897" s="164"/>
      <c r="P897" s="164"/>
      <c r="Q897" s="164"/>
      <c r="R897" s="164"/>
      <c r="S897" s="164"/>
      <c r="T897" s="165"/>
      <c r="AT897" s="160" t="s">
        <v>195</v>
      </c>
      <c r="AU897" s="160" t="s">
        <v>82</v>
      </c>
      <c r="AV897" s="13" t="s">
        <v>82</v>
      </c>
      <c r="AW897" s="13" t="s">
        <v>28</v>
      </c>
      <c r="AX897" s="13" t="s">
        <v>72</v>
      </c>
      <c r="AY897" s="160" t="s">
        <v>182</v>
      </c>
    </row>
    <row r="898" spans="2:65" s="12" customFormat="1">
      <c r="B898" s="152"/>
      <c r="D898" s="153" t="s">
        <v>195</v>
      </c>
      <c r="E898" s="154" t="s">
        <v>1</v>
      </c>
      <c r="F898" s="155" t="s">
        <v>410</v>
      </c>
      <c r="H898" s="154" t="s">
        <v>1</v>
      </c>
      <c r="L898" s="152"/>
      <c r="M898" s="156"/>
      <c r="N898" s="157"/>
      <c r="O898" s="157"/>
      <c r="P898" s="157"/>
      <c r="Q898" s="157"/>
      <c r="R898" s="157"/>
      <c r="S898" s="157"/>
      <c r="T898" s="158"/>
      <c r="AT898" s="154" t="s">
        <v>195</v>
      </c>
      <c r="AU898" s="154" t="s">
        <v>82</v>
      </c>
      <c r="AV898" s="12" t="s">
        <v>80</v>
      </c>
      <c r="AW898" s="12" t="s">
        <v>28</v>
      </c>
      <c r="AX898" s="12" t="s">
        <v>72</v>
      </c>
      <c r="AY898" s="154" t="s">
        <v>182</v>
      </c>
    </row>
    <row r="899" spans="2:65" s="13" customFormat="1">
      <c r="B899" s="159"/>
      <c r="D899" s="153" t="s">
        <v>195</v>
      </c>
      <c r="E899" s="160" t="s">
        <v>1</v>
      </c>
      <c r="F899" s="161" t="s">
        <v>1043</v>
      </c>
      <c r="H899" s="162">
        <v>299.27999999999997</v>
      </c>
      <c r="L899" s="159"/>
      <c r="M899" s="163"/>
      <c r="N899" s="164"/>
      <c r="O899" s="164"/>
      <c r="P899" s="164"/>
      <c r="Q899" s="164"/>
      <c r="R899" s="164"/>
      <c r="S899" s="164"/>
      <c r="T899" s="165"/>
      <c r="AT899" s="160" t="s">
        <v>195</v>
      </c>
      <c r="AU899" s="160" t="s">
        <v>82</v>
      </c>
      <c r="AV899" s="13" t="s">
        <v>82</v>
      </c>
      <c r="AW899" s="13" t="s">
        <v>28</v>
      </c>
      <c r="AX899" s="13" t="s">
        <v>72</v>
      </c>
      <c r="AY899" s="160" t="s">
        <v>182</v>
      </c>
    </row>
    <row r="900" spans="2:65" s="14" customFormat="1">
      <c r="B900" s="166"/>
      <c r="D900" s="153" t="s">
        <v>195</v>
      </c>
      <c r="E900" s="167" t="s">
        <v>1</v>
      </c>
      <c r="F900" s="168" t="s">
        <v>205</v>
      </c>
      <c r="H900" s="169">
        <v>1252.4000000000001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7" t="s">
        <v>195</v>
      </c>
      <c r="AU900" s="167" t="s">
        <v>82</v>
      </c>
      <c r="AV900" s="14" t="s">
        <v>188</v>
      </c>
      <c r="AW900" s="14" t="s">
        <v>28</v>
      </c>
      <c r="AX900" s="14" t="s">
        <v>80</v>
      </c>
      <c r="AY900" s="167" t="s">
        <v>182</v>
      </c>
    </row>
    <row r="901" spans="2:65" s="1" customFormat="1" ht="16.5" customHeight="1">
      <c r="B901" s="139"/>
      <c r="C901" s="173" t="s">
        <v>1044</v>
      </c>
      <c r="D901" s="173" t="s">
        <v>266</v>
      </c>
      <c r="E901" s="174" t="s">
        <v>1045</v>
      </c>
      <c r="F901" s="175" t="s">
        <v>1046</v>
      </c>
      <c r="G901" s="176" t="s">
        <v>242</v>
      </c>
      <c r="H901" s="177">
        <v>1440.26</v>
      </c>
      <c r="I901" s="178"/>
      <c r="J901" s="178">
        <f>ROUND(I901*H901,2)</f>
        <v>0</v>
      </c>
      <c r="K901" s="175" t="s">
        <v>193</v>
      </c>
      <c r="L901" s="179"/>
      <c r="M901" s="180" t="s">
        <v>1</v>
      </c>
      <c r="N901" s="181" t="s">
        <v>37</v>
      </c>
      <c r="O901" s="148">
        <v>0</v>
      </c>
      <c r="P901" s="148">
        <f>O901*H901</f>
        <v>0</v>
      </c>
      <c r="Q901" s="148">
        <v>2.9999999999999997E-4</v>
      </c>
      <c r="R901" s="148">
        <f>Q901*H901</f>
        <v>0.43207799999999996</v>
      </c>
      <c r="S901" s="148">
        <v>0</v>
      </c>
      <c r="T901" s="149">
        <f>S901*H901</f>
        <v>0</v>
      </c>
      <c r="AR901" s="150" t="s">
        <v>391</v>
      </c>
      <c r="AT901" s="150" t="s">
        <v>266</v>
      </c>
      <c r="AU901" s="150" t="s">
        <v>82</v>
      </c>
      <c r="AY901" s="17" t="s">
        <v>182</v>
      </c>
      <c r="BE901" s="151">
        <f>IF(N901="základní",J901,0)</f>
        <v>0</v>
      </c>
      <c r="BF901" s="151">
        <f>IF(N901="snížená",J901,0)</f>
        <v>0</v>
      </c>
      <c r="BG901" s="151">
        <f>IF(N901="zákl. přenesená",J901,0)</f>
        <v>0</v>
      </c>
      <c r="BH901" s="151">
        <f>IF(N901="sníž. přenesená",J901,0)</f>
        <v>0</v>
      </c>
      <c r="BI901" s="151">
        <f>IF(N901="nulová",J901,0)</f>
        <v>0</v>
      </c>
      <c r="BJ901" s="17" t="s">
        <v>80</v>
      </c>
      <c r="BK901" s="151">
        <f>ROUND(I901*H901,2)</f>
        <v>0</v>
      </c>
      <c r="BL901" s="17" t="s">
        <v>286</v>
      </c>
      <c r="BM901" s="150" t="s">
        <v>1047</v>
      </c>
    </row>
    <row r="902" spans="2:65" s="13" customFormat="1">
      <c r="B902" s="159"/>
      <c r="D902" s="153" t="s">
        <v>195</v>
      </c>
      <c r="F902" s="161" t="s">
        <v>1048</v>
      </c>
      <c r="H902" s="162">
        <v>1440.26</v>
      </c>
      <c r="L902" s="159"/>
      <c r="M902" s="163"/>
      <c r="N902" s="164"/>
      <c r="O902" s="164"/>
      <c r="P902" s="164"/>
      <c r="Q902" s="164"/>
      <c r="R902" s="164"/>
      <c r="S902" s="164"/>
      <c r="T902" s="165"/>
      <c r="AT902" s="160" t="s">
        <v>195</v>
      </c>
      <c r="AU902" s="160" t="s">
        <v>82</v>
      </c>
      <c r="AV902" s="13" t="s">
        <v>82</v>
      </c>
      <c r="AW902" s="13" t="s">
        <v>3</v>
      </c>
      <c r="AX902" s="13" t="s">
        <v>80</v>
      </c>
      <c r="AY902" s="160" t="s">
        <v>182</v>
      </c>
    </row>
    <row r="903" spans="2:65" s="1" customFormat="1" ht="24" customHeight="1">
      <c r="B903" s="139"/>
      <c r="C903" s="140" t="s">
        <v>1049</v>
      </c>
      <c r="D903" s="140" t="s">
        <v>184</v>
      </c>
      <c r="E903" s="141" t="s">
        <v>1050</v>
      </c>
      <c r="F903" s="142" t="s">
        <v>1051</v>
      </c>
      <c r="G903" s="143" t="s">
        <v>242</v>
      </c>
      <c r="H903" s="144">
        <v>897.92</v>
      </c>
      <c r="I903" s="145"/>
      <c r="J903" s="145">
        <f>ROUND(I903*H903,2)</f>
        <v>0</v>
      </c>
      <c r="K903" s="142" t="s">
        <v>193</v>
      </c>
      <c r="L903" s="29"/>
      <c r="M903" s="146" t="s">
        <v>1</v>
      </c>
      <c r="N903" s="147" t="s">
        <v>37</v>
      </c>
      <c r="O903" s="148">
        <v>0.222</v>
      </c>
      <c r="P903" s="148">
        <f>O903*H903</f>
        <v>199.33823999999998</v>
      </c>
      <c r="Q903" s="148">
        <v>4.0000000000000002E-4</v>
      </c>
      <c r="R903" s="148">
        <f>Q903*H903</f>
        <v>0.35916799999999999</v>
      </c>
      <c r="S903" s="148">
        <v>0</v>
      </c>
      <c r="T903" s="149">
        <f>S903*H903</f>
        <v>0</v>
      </c>
      <c r="AR903" s="150" t="s">
        <v>286</v>
      </c>
      <c r="AT903" s="150" t="s">
        <v>184</v>
      </c>
      <c r="AU903" s="150" t="s">
        <v>82</v>
      </c>
      <c r="AY903" s="17" t="s">
        <v>182</v>
      </c>
      <c r="BE903" s="151">
        <f>IF(N903="základní",J903,0)</f>
        <v>0</v>
      </c>
      <c r="BF903" s="151">
        <f>IF(N903="snížená",J903,0)</f>
        <v>0</v>
      </c>
      <c r="BG903" s="151">
        <f>IF(N903="zákl. přenesená",J903,0)</f>
        <v>0</v>
      </c>
      <c r="BH903" s="151">
        <f>IF(N903="sníž. přenesená",J903,0)</f>
        <v>0</v>
      </c>
      <c r="BI903" s="151">
        <f>IF(N903="nulová",J903,0)</f>
        <v>0</v>
      </c>
      <c r="BJ903" s="17" t="s">
        <v>80</v>
      </c>
      <c r="BK903" s="151">
        <f>ROUND(I903*H903,2)</f>
        <v>0</v>
      </c>
      <c r="BL903" s="17" t="s">
        <v>286</v>
      </c>
      <c r="BM903" s="150" t="s">
        <v>1052</v>
      </c>
    </row>
    <row r="904" spans="2:65" s="13" customFormat="1">
      <c r="B904" s="159"/>
      <c r="D904" s="153" t="s">
        <v>195</v>
      </c>
      <c r="E904" s="160" t="s">
        <v>1</v>
      </c>
      <c r="F904" s="161" t="s">
        <v>1023</v>
      </c>
      <c r="H904" s="162">
        <v>614.55999999999995</v>
      </c>
      <c r="L904" s="159"/>
      <c r="M904" s="163"/>
      <c r="N904" s="164"/>
      <c r="O904" s="164"/>
      <c r="P904" s="164"/>
      <c r="Q904" s="164"/>
      <c r="R904" s="164"/>
      <c r="S904" s="164"/>
      <c r="T904" s="165"/>
      <c r="AT904" s="160" t="s">
        <v>195</v>
      </c>
      <c r="AU904" s="160" t="s">
        <v>82</v>
      </c>
      <c r="AV904" s="13" t="s">
        <v>82</v>
      </c>
      <c r="AW904" s="13" t="s">
        <v>28</v>
      </c>
      <c r="AX904" s="13" t="s">
        <v>72</v>
      </c>
      <c r="AY904" s="160" t="s">
        <v>182</v>
      </c>
    </row>
    <row r="905" spans="2:65" s="13" customFormat="1">
      <c r="B905" s="159"/>
      <c r="D905" s="153" t="s">
        <v>195</v>
      </c>
      <c r="E905" s="160" t="s">
        <v>1</v>
      </c>
      <c r="F905" s="161" t="s">
        <v>1053</v>
      </c>
      <c r="H905" s="162">
        <v>283.36</v>
      </c>
      <c r="L905" s="159"/>
      <c r="M905" s="163"/>
      <c r="N905" s="164"/>
      <c r="O905" s="164"/>
      <c r="P905" s="164"/>
      <c r="Q905" s="164"/>
      <c r="R905" s="164"/>
      <c r="S905" s="164"/>
      <c r="T905" s="165"/>
      <c r="AT905" s="160" t="s">
        <v>195</v>
      </c>
      <c r="AU905" s="160" t="s">
        <v>82</v>
      </c>
      <c r="AV905" s="13" t="s">
        <v>82</v>
      </c>
      <c r="AW905" s="13" t="s">
        <v>28</v>
      </c>
      <c r="AX905" s="13" t="s">
        <v>72</v>
      </c>
      <c r="AY905" s="160" t="s">
        <v>182</v>
      </c>
    </row>
    <row r="906" spans="2:65" s="14" customFormat="1">
      <c r="B906" s="166"/>
      <c r="D906" s="153" t="s">
        <v>195</v>
      </c>
      <c r="E906" s="167" t="s">
        <v>1</v>
      </c>
      <c r="F906" s="168" t="s">
        <v>205</v>
      </c>
      <c r="H906" s="169">
        <v>897.92</v>
      </c>
      <c r="L906" s="166"/>
      <c r="M906" s="170"/>
      <c r="N906" s="171"/>
      <c r="O906" s="171"/>
      <c r="P906" s="171"/>
      <c r="Q906" s="171"/>
      <c r="R906" s="171"/>
      <c r="S906" s="171"/>
      <c r="T906" s="172"/>
      <c r="AT906" s="167" t="s">
        <v>195</v>
      </c>
      <c r="AU906" s="167" t="s">
        <v>82</v>
      </c>
      <c r="AV906" s="14" t="s">
        <v>188</v>
      </c>
      <c r="AW906" s="14" t="s">
        <v>28</v>
      </c>
      <c r="AX906" s="14" t="s">
        <v>80</v>
      </c>
      <c r="AY906" s="167" t="s">
        <v>182</v>
      </c>
    </row>
    <row r="907" spans="2:65" s="1" customFormat="1" ht="16.5" customHeight="1">
      <c r="B907" s="139"/>
      <c r="C907" s="173" t="s">
        <v>1054</v>
      </c>
      <c r="D907" s="173" t="s">
        <v>266</v>
      </c>
      <c r="E907" s="174" t="s">
        <v>1055</v>
      </c>
      <c r="F907" s="175" t="s">
        <v>2172</v>
      </c>
      <c r="G907" s="176" t="s">
        <v>242</v>
      </c>
      <c r="H907" s="177">
        <v>389.34399999999999</v>
      </c>
      <c r="I907" s="178"/>
      <c r="J907" s="178">
        <f>ROUND(I907*H907,2)</f>
        <v>0</v>
      </c>
      <c r="K907" s="175" t="s">
        <v>193</v>
      </c>
      <c r="L907" s="179"/>
      <c r="M907" s="180" t="s">
        <v>1</v>
      </c>
      <c r="N907" s="181" t="s">
        <v>37</v>
      </c>
      <c r="O907" s="148">
        <v>0</v>
      </c>
      <c r="P907" s="148">
        <f>O907*H907</f>
        <v>0</v>
      </c>
      <c r="Q907" s="148">
        <v>3.8999999999999998E-3</v>
      </c>
      <c r="R907" s="148">
        <f>Q907*H907</f>
        <v>1.5184415999999998</v>
      </c>
      <c r="S907" s="148">
        <v>0</v>
      </c>
      <c r="T907" s="149">
        <f>S907*H907</f>
        <v>0</v>
      </c>
      <c r="AR907" s="150" t="s">
        <v>391</v>
      </c>
      <c r="AT907" s="150" t="s">
        <v>266</v>
      </c>
      <c r="AU907" s="150" t="s">
        <v>82</v>
      </c>
      <c r="AY907" s="17" t="s">
        <v>182</v>
      </c>
      <c r="BE907" s="151">
        <f>IF(N907="základní",J907,0)</f>
        <v>0</v>
      </c>
      <c r="BF907" s="151">
        <f>IF(N907="snížená",J907,0)</f>
        <v>0</v>
      </c>
      <c r="BG907" s="151">
        <f>IF(N907="zákl. přenesená",J907,0)</f>
        <v>0</v>
      </c>
      <c r="BH907" s="151">
        <f>IF(N907="sníž. přenesená",J907,0)</f>
        <v>0</v>
      </c>
      <c r="BI907" s="151">
        <f>IF(N907="nulová",J907,0)</f>
        <v>0</v>
      </c>
      <c r="BJ907" s="17" t="s">
        <v>80</v>
      </c>
      <c r="BK907" s="151">
        <f>ROUND(I907*H907,2)</f>
        <v>0</v>
      </c>
      <c r="BL907" s="17" t="s">
        <v>286</v>
      </c>
      <c r="BM907" s="150" t="s">
        <v>1056</v>
      </c>
    </row>
    <row r="908" spans="2:65" s="12" customFormat="1">
      <c r="B908" s="152"/>
      <c r="D908" s="153" t="s">
        <v>195</v>
      </c>
      <c r="E908" s="154" t="s">
        <v>1</v>
      </c>
      <c r="F908" s="155" t="s">
        <v>279</v>
      </c>
      <c r="H908" s="154" t="s">
        <v>1</v>
      </c>
      <c r="L908" s="152"/>
      <c r="M908" s="156"/>
      <c r="N908" s="157"/>
      <c r="O908" s="157"/>
      <c r="P908" s="157"/>
      <c r="Q908" s="157"/>
      <c r="R908" s="157"/>
      <c r="S908" s="157"/>
      <c r="T908" s="158"/>
      <c r="AT908" s="154" t="s">
        <v>195</v>
      </c>
      <c r="AU908" s="154" t="s">
        <v>82</v>
      </c>
      <c r="AV908" s="12" t="s">
        <v>80</v>
      </c>
      <c r="AW908" s="12" t="s">
        <v>28</v>
      </c>
      <c r="AX908" s="12" t="s">
        <v>72</v>
      </c>
      <c r="AY908" s="154" t="s">
        <v>182</v>
      </c>
    </row>
    <row r="909" spans="2:65" s="13" customFormat="1">
      <c r="B909" s="159"/>
      <c r="D909" s="153" t="s">
        <v>195</v>
      </c>
      <c r="E909" s="160" t="s">
        <v>1</v>
      </c>
      <c r="F909" s="161" t="s">
        <v>1042</v>
      </c>
      <c r="H909" s="162">
        <v>338.56</v>
      </c>
      <c r="L909" s="159"/>
      <c r="M909" s="163"/>
      <c r="N909" s="164"/>
      <c r="O909" s="164"/>
      <c r="P909" s="164"/>
      <c r="Q909" s="164"/>
      <c r="R909" s="164"/>
      <c r="S909" s="164"/>
      <c r="T909" s="165"/>
      <c r="AT909" s="160" t="s">
        <v>195</v>
      </c>
      <c r="AU909" s="160" t="s">
        <v>82</v>
      </c>
      <c r="AV909" s="13" t="s">
        <v>82</v>
      </c>
      <c r="AW909" s="13" t="s">
        <v>28</v>
      </c>
      <c r="AX909" s="13" t="s">
        <v>72</v>
      </c>
      <c r="AY909" s="160" t="s">
        <v>182</v>
      </c>
    </row>
    <row r="910" spans="2:65" s="14" customFormat="1">
      <c r="B910" s="166"/>
      <c r="D910" s="153" t="s">
        <v>195</v>
      </c>
      <c r="E910" s="167" t="s">
        <v>1</v>
      </c>
      <c r="F910" s="168" t="s">
        <v>205</v>
      </c>
      <c r="H910" s="169">
        <v>338.56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7" t="s">
        <v>195</v>
      </c>
      <c r="AU910" s="167" t="s">
        <v>82</v>
      </c>
      <c r="AV910" s="14" t="s">
        <v>188</v>
      </c>
      <c r="AW910" s="14" t="s">
        <v>28</v>
      </c>
      <c r="AX910" s="14" t="s">
        <v>80</v>
      </c>
      <c r="AY910" s="167" t="s">
        <v>182</v>
      </c>
    </row>
    <row r="911" spans="2:65" s="13" customFormat="1">
      <c r="B911" s="159"/>
      <c r="D911" s="153" t="s">
        <v>195</v>
      </c>
      <c r="F911" s="161" t="s">
        <v>1057</v>
      </c>
      <c r="H911" s="162">
        <v>389.34399999999999</v>
      </c>
      <c r="L911" s="159"/>
      <c r="M911" s="163"/>
      <c r="N911" s="164"/>
      <c r="O911" s="164"/>
      <c r="P911" s="164"/>
      <c r="Q911" s="164"/>
      <c r="R911" s="164"/>
      <c r="S911" s="164"/>
      <c r="T911" s="165"/>
      <c r="AT911" s="160" t="s">
        <v>195</v>
      </c>
      <c r="AU911" s="160" t="s">
        <v>82</v>
      </c>
      <c r="AV911" s="13" t="s">
        <v>82</v>
      </c>
      <c r="AW911" s="13" t="s">
        <v>3</v>
      </c>
      <c r="AX911" s="13" t="s">
        <v>80</v>
      </c>
      <c r="AY911" s="160" t="s">
        <v>182</v>
      </c>
    </row>
    <row r="912" spans="2:65" s="1" customFormat="1" ht="16.5" customHeight="1">
      <c r="B912" s="139"/>
      <c r="C912" s="173" t="s">
        <v>1058</v>
      </c>
      <c r="D912" s="173" t="s">
        <v>266</v>
      </c>
      <c r="E912" s="174" t="s">
        <v>1059</v>
      </c>
      <c r="F912" s="175" t="s">
        <v>2173</v>
      </c>
      <c r="G912" s="176" t="s">
        <v>242</v>
      </c>
      <c r="H912" s="177">
        <v>671.96799999999996</v>
      </c>
      <c r="I912" s="178"/>
      <c r="J912" s="178">
        <f>ROUND(I912*H912,2)</f>
        <v>0</v>
      </c>
      <c r="K912" s="175" t="s">
        <v>193</v>
      </c>
      <c r="L912" s="179"/>
      <c r="M912" s="180" t="s">
        <v>1</v>
      </c>
      <c r="N912" s="181" t="s">
        <v>37</v>
      </c>
      <c r="O912" s="148">
        <v>0</v>
      </c>
      <c r="P912" s="148">
        <f>O912*H912</f>
        <v>0</v>
      </c>
      <c r="Q912" s="148">
        <v>1E-3</v>
      </c>
      <c r="R912" s="148">
        <f>Q912*H912</f>
        <v>0.67196800000000001</v>
      </c>
      <c r="S912" s="148">
        <v>0</v>
      </c>
      <c r="T912" s="149">
        <f>S912*H912</f>
        <v>0</v>
      </c>
      <c r="AR912" s="150" t="s">
        <v>391</v>
      </c>
      <c r="AT912" s="150" t="s">
        <v>266</v>
      </c>
      <c r="AU912" s="150" t="s">
        <v>82</v>
      </c>
      <c r="AY912" s="17" t="s">
        <v>182</v>
      </c>
      <c r="BE912" s="151">
        <f>IF(N912="základní",J912,0)</f>
        <v>0</v>
      </c>
      <c r="BF912" s="151">
        <f>IF(N912="snížená",J912,0)</f>
        <v>0</v>
      </c>
      <c r="BG912" s="151">
        <f>IF(N912="zákl. přenesená",J912,0)</f>
        <v>0</v>
      </c>
      <c r="BH912" s="151">
        <f>IF(N912="sníž. přenesená",J912,0)</f>
        <v>0</v>
      </c>
      <c r="BI912" s="151">
        <f>IF(N912="nulová",J912,0)</f>
        <v>0</v>
      </c>
      <c r="BJ912" s="17" t="s">
        <v>80</v>
      </c>
      <c r="BK912" s="151">
        <f>ROUND(I912*H912,2)</f>
        <v>0</v>
      </c>
      <c r="BL912" s="17" t="s">
        <v>286</v>
      </c>
      <c r="BM912" s="150" t="s">
        <v>1060</v>
      </c>
    </row>
    <row r="913" spans="2:65" s="12" customFormat="1">
      <c r="B913" s="152"/>
      <c r="D913" s="153" t="s">
        <v>195</v>
      </c>
      <c r="E913" s="154" t="s">
        <v>1</v>
      </c>
      <c r="F913" s="155" t="s">
        <v>1061</v>
      </c>
      <c r="H913" s="154" t="s">
        <v>1</v>
      </c>
      <c r="L913" s="152"/>
      <c r="M913" s="156"/>
      <c r="N913" s="157"/>
      <c r="O913" s="157"/>
      <c r="P913" s="157"/>
      <c r="Q913" s="157"/>
      <c r="R913" s="157"/>
      <c r="S913" s="157"/>
      <c r="T913" s="158"/>
      <c r="AT913" s="154" t="s">
        <v>195</v>
      </c>
      <c r="AU913" s="154" t="s">
        <v>82</v>
      </c>
      <c r="AV913" s="12" t="s">
        <v>80</v>
      </c>
      <c r="AW913" s="12" t="s">
        <v>28</v>
      </c>
      <c r="AX913" s="12" t="s">
        <v>72</v>
      </c>
      <c r="AY913" s="154" t="s">
        <v>182</v>
      </c>
    </row>
    <row r="914" spans="2:65" s="13" customFormat="1">
      <c r="B914" s="159"/>
      <c r="D914" s="153" t="s">
        <v>195</v>
      </c>
      <c r="E914" s="160" t="s">
        <v>1</v>
      </c>
      <c r="F914" s="161" t="s">
        <v>1062</v>
      </c>
      <c r="H914" s="162">
        <v>566.72</v>
      </c>
      <c r="L914" s="159"/>
      <c r="M914" s="163"/>
      <c r="N914" s="164"/>
      <c r="O914" s="164"/>
      <c r="P914" s="164"/>
      <c r="Q914" s="164"/>
      <c r="R914" s="164"/>
      <c r="S914" s="164"/>
      <c r="T914" s="165"/>
      <c r="AT914" s="160" t="s">
        <v>195</v>
      </c>
      <c r="AU914" s="160" t="s">
        <v>82</v>
      </c>
      <c r="AV914" s="13" t="s">
        <v>82</v>
      </c>
      <c r="AW914" s="13" t="s">
        <v>28</v>
      </c>
      <c r="AX914" s="13" t="s">
        <v>72</v>
      </c>
      <c r="AY914" s="160" t="s">
        <v>182</v>
      </c>
    </row>
    <row r="915" spans="2:65" s="12" customFormat="1">
      <c r="B915" s="152"/>
      <c r="D915" s="153" t="s">
        <v>195</v>
      </c>
      <c r="E915" s="154" t="s">
        <v>1</v>
      </c>
      <c r="F915" s="155" t="s">
        <v>1063</v>
      </c>
      <c r="H915" s="154" t="s">
        <v>1</v>
      </c>
      <c r="L915" s="152"/>
      <c r="M915" s="156"/>
      <c r="N915" s="157"/>
      <c r="O915" s="157"/>
      <c r="P915" s="157"/>
      <c r="Q915" s="157"/>
      <c r="R915" s="157"/>
      <c r="S915" s="157"/>
      <c r="T915" s="158"/>
      <c r="AT915" s="154" t="s">
        <v>195</v>
      </c>
      <c r="AU915" s="154" t="s">
        <v>82</v>
      </c>
      <c r="AV915" s="12" t="s">
        <v>80</v>
      </c>
      <c r="AW915" s="12" t="s">
        <v>28</v>
      </c>
      <c r="AX915" s="12" t="s">
        <v>72</v>
      </c>
      <c r="AY915" s="154" t="s">
        <v>182</v>
      </c>
    </row>
    <row r="916" spans="2:65" s="12" customFormat="1">
      <c r="B916" s="152"/>
      <c r="D916" s="153" t="s">
        <v>195</v>
      </c>
      <c r="E916" s="154" t="s">
        <v>1</v>
      </c>
      <c r="F916" s="155" t="s">
        <v>203</v>
      </c>
      <c r="H916" s="154" t="s">
        <v>1</v>
      </c>
      <c r="L916" s="152"/>
      <c r="M916" s="156"/>
      <c r="N916" s="157"/>
      <c r="O916" s="157"/>
      <c r="P916" s="157"/>
      <c r="Q916" s="157"/>
      <c r="R916" s="157"/>
      <c r="S916" s="157"/>
      <c r="T916" s="158"/>
      <c r="AT916" s="154" t="s">
        <v>195</v>
      </c>
      <c r="AU916" s="154" t="s">
        <v>82</v>
      </c>
      <c r="AV916" s="12" t="s">
        <v>80</v>
      </c>
      <c r="AW916" s="12" t="s">
        <v>28</v>
      </c>
      <c r="AX916" s="12" t="s">
        <v>72</v>
      </c>
      <c r="AY916" s="154" t="s">
        <v>182</v>
      </c>
    </row>
    <row r="917" spans="2:65" s="13" customFormat="1">
      <c r="B917" s="159"/>
      <c r="D917" s="153" t="s">
        <v>195</v>
      </c>
      <c r="E917" s="160" t="s">
        <v>1</v>
      </c>
      <c r="F917" s="161" t="s">
        <v>1064</v>
      </c>
      <c r="H917" s="162">
        <v>17.600000000000001</v>
      </c>
      <c r="L917" s="159"/>
      <c r="M917" s="163"/>
      <c r="N917" s="164"/>
      <c r="O917" s="164"/>
      <c r="P917" s="164"/>
      <c r="Q917" s="164"/>
      <c r="R917" s="164"/>
      <c r="S917" s="164"/>
      <c r="T917" s="165"/>
      <c r="AT917" s="160" t="s">
        <v>195</v>
      </c>
      <c r="AU917" s="160" t="s">
        <v>82</v>
      </c>
      <c r="AV917" s="13" t="s">
        <v>82</v>
      </c>
      <c r="AW917" s="13" t="s">
        <v>28</v>
      </c>
      <c r="AX917" s="13" t="s">
        <v>72</v>
      </c>
      <c r="AY917" s="160" t="s">
        <v>182</v>
      </c>
    </row>
    <row r="918" spans="2:65" s="14" customFormat="1">
      <c r="B918" s="166"/>
      <c r="D918" s="153" t="s">
        <v>195</v>
      </c>
      <c r="E918" s="167" t="s">
        <v>1</v>
      </c>
      <c r="F918" s="168" t="s">
        <v>205</v>
      </c>
      <c r="H918" s="169">
        <v>584.32000000000005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7" t="s">
        <v>195</v>
      </c>
      <c r="AU918" s="167" t="s">
        <v>82</v>
      </c>
      <c r="AV918" s="14" t="s">
        <v>188</v>
      </c>
      <c r="AW918" s="14" t="s">
        <v>28</v>
      </c>
      <c r="AX918" s="14" t="s">
        <v>80</v>
      </c>
      <c r="AY918" s="167" t="s">
        <v>182</v>
      </c>
    </row>
    <row r="919" spans="2:65" s="13" customFormat="1">
      <c r="B919" s="159"/>
      <c r="D919" s="153" t="s">
        <v>195</v>
      </c>
      <c r="F919" s="161" t="s">
        <v>1065</v>
      </c>
      <c r="H919" s="162">
        <v>671.96799999999996</v>
      </c>
      <c r="L919" s="159"/>
      <c r="M919" s="163"/>
      <c r="N919" s="164"/>
      <c r="O919" s="164"/>
      <c r="P919" s="164"/>
      <c r="Q919" s="164"/>
      <c r="R919" s="164"/>
      <c r="S919" s="164"/>
      <c r="T919" s="165"/>
      <c r="AT919" s="160" t="s">
        <v>195</v>
      </c>
      <c r="AU919" s="160" t="s">
        <v>82</v>
      </c>
      <c r="AV919" s="13" t="s">
        <v>82</v>
      </c>
      <c r="AW919" s="13" t="s">
        <v>3</v>
      </c>
      <c r="AX919" s="13" t="s">
        <v>80</v>
      </c>
      <c r="AY919" s="160" t="s">
        <v>182</v>
      </c>
    </row>
    <row r="920" spans="2:65" s="1" customFormat="1" ht="24" customHeight="1">
      <c r="B920" s="139"/>
      <c r="C920" s="140" t="s">
        <v>1066</v>
      </c>
      <c r="D920" s="140" t="s">
        <v>184</v>
      </c>
      <c r="E920" s="141" t="s">
        <v>1067</v>
      </c>
      <c r="F920" s="142" t="s">
        <v>1068</v>
      </c>
      <c r="G920" s="143" t="s">
        <v>242</v>
      </c>
      <c r="H920" s="144">
        <v>17.600000000000001</v>
      </c>
      <c r="I920" s="145"/>
      <c r="J920" s="145">
        <f>ROUND(I920*H920,2)</f>
        <v>0</v>
      </c>
      <c r="K920" s="142" t="s">
        <v>193</v>
      </c>
      <c r="L920" s="29"/>
      <c r="M920" s="146" t="s">
        <v>1</v>
      </c>
      <c r="N920" s="147" t="s">
        <v>37</v>
      </c>
      <c r="O920" s="148">
        <v>0.26</v>
      </c>
      <c r="P920" s="148">
        <f>O920*H920</f>
        <v>4.5760000000000005</v>
      </c>
      <c r="Q920" s="148">
        <v>4.0000000000000002E-4</v>
      </c>
      <c r="R920" s="148">
        <f>Q920*H920</f>
        <v>7.0400000000000011E-3</v>
      </c>
      <c r="S920" s="148">
        <v>0</v>
      </c>
      <c r="T920" s="149">
        <f>S920*H920</f>
        <v>0</v>
      </c>
      <c r="AR920" s="150" t="s">
        <v>286</v>
      </c>
      <c r="AT920" s="150" t="s">
        <v>184</v>
      </c>
      <c r="AU920" s="150" t="s">
        <v>82</v>
      </c>
      <c r="AY920" s="17" t="s">
        <v>182</v>
      </c>
      <c r="BE920" s="151">
        <f>IF(N920="základní",J920,0)</f>
        <v>0</v>
      </c>
      <c r="BF920" s="151">
        <f>IF(N920="snížená",J920,0)</f>
        <v>0</v>
      </c>
      <c r="BG920" s="151">
        <f>IF(N920="zákl. přenesená",J920,0)</f>
        <v>0</v>
      </c>
      <c r="BH920" s="151">
        <f>IF(N920="sníž. přenesená",J920,0)</f>
        <v>0</v>
      </c>
      <c r="BI920" s="151">
        <f>IF(N920="nulová",J920,0)</f>
        <v>0</v>
      </c>
      <c r="BJ920" s="17" t="s">
        <v>80</v>
      </c>
      <c r="BK920" s="151">
        <f>ROUND(I920*H920,2)</f>
        <v>0</v>
      </c>
      <c r="BL920" s="17" t="s">
        <v>286</v>
      </c>
      <c r="BM920" s="150" t="s">
        <v>1069</v>
      </c>
    </row>
    <row r="921" spans="2:65" s="12" customFormat="1">
      <c r="B921" s="152"/>
      <c r="D921" s="153" t="s">
        <v>195</v>
      </c>
      <c r="E921" s="154" t="s">
        <v>1</v>
      </c>
      <c r="F921" s="155" t="s">
        <v>203</v>
      </c>
      <c r="H921" s="154" t="s">
        <v>1</v>
      </c>
      <c r="L921" s="152"/>
      <c r="M921" s="156"/>
      <c r="N921" s="157"/>
      <c r="O921" s="157"/>
      <c r="P921" s="157"/>
      <c r="Q921" s="157"/>
      <c r="R921" s="157"/>
      <c r="S921" s="157"/>
      <c r="T921" s="158"/>
      <c r="AT921" s="154" t="s">
        <v>195</v>
      </c>
      <c r="AU921" s="154" t="s">
        <v>82</v>
      </c>
      <c r="AV921" s="12" t="s">
        <v>80</v>
      </c>
      <c r="AW921" s="12" t="s">
        <v>28</v>
      </c>
      <c r="AX921" s="12" t="s">
        <v>72</v>
      </c>
      <c r="AY921" s="154" t="s">
        <v>182</v>
      </c>
    </row>
    <row r="922" spans="2:65" s="13" customFormat="1">
      <c r="B922" s="159"/>
      <c r="D922" s="153" t="s">
        <v>195</v>
      </c>
      <c r="E922" s="160" t="s">
        <v>1</v>
      </c>
      <c r="F922" s="161" t="s">
        <v>1064</v>
      </c>
      <c r="H922" s="162">
        <v>17.600000000000001</v>
      </c>
      <c r="L922" s="159"/>
      <c r="M922" s="163"/>
      <c r="N922" s="164"/>
      <c r="O922" s="164"/>
      <c r="P922" s="164"/>
      <c r="Q922" s="164"/>
      <c r="R922" s="164"/>
      <c r="S922" s="164"/>
      <c r="T922" s="165"/>
      <c r="AT922" s="160" t="s">
        <v>195</v>
      </c>
      <c r="AU922" s="160" t="s">
        <v>82</v>
      </c>
      <c r="AV922" s="13" t="s">
        <v>82</v>
      </c>
      <c r="AW922" s="13" t="s">
        <v>28</v>
      </c>
      <c r="AX922" s="13" t="s">
        <v>72</v>
      </c>
      <c r="AY922" s="160" t="s">
        <v>182</v>
      </c>
    </row>
    <row r="923" spans="2:65" s="14" customFormat="1">
      <c r="B923" s="166"/>
      <c r="D923" s="153" t="s">
        <v>195</v>
      </c>
      <c r="E923" s="167" t="s">
        <v>1</v>
      </c>
      <c r="F923" s="168" t="s">
        <v>205</v>
      </c>
      <c r="H923" s="169">
        <v>17.600000000000001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7" t="s">
        <v>195</v>
      </c>
      <c r="AU923" s="167" t="s">
        <v>82</v>
      </c>
      <c r="AV923" s="14" t="s">
        <v>188</v>
      </c>
      <c r="AW923" s="14" t="s">
        <v>28</v>
      </c>
      <c r="AX923" s="14" t="s">
        <v>80</v>
      </c>
      <c r="AY923" s="167" t="s">
        <v>182</v>
      </c>
    </row>
    <row r="924" spans="2:65" s="1" customFormat="1" ht="24" customHeight="1">
      <c r="B924" s="139"/>
      <c r="C924" s="140" t="s">
        <v>1070</v>
      </c>
      <c r="D924" s="140" t="s">
        <v>184</v>
      </c>
      <c r="E924" s="141" t="s">
        <v>1071</v>
      </c>
      <c r="F924" s="142" t="s">
        <v>2174</v>
      </c>
      <c r="G924" s="143" t="s">
        <v>242</v>
      </c>
      <c r="H924" s="144">
        <v>10.241</v>
      </c>
      <c r="I924" s="145"/>
      <c r="J924" s="145">
        <f>ROUND(I924*H924,2)</f>
        <v>0</v>
      </c>
      <c r="K924" s="142" t="s">
        <v>1</v>
      </c>
      <c r="L924" s="29"/>
      <c r="M924" s="146" t="s">
        <v>1</v>
      </c>
      <c r="N924" s="147" t="s">
        <v>37</v>
      </c>
      <c r="O924" s="148">
        <v>0</v>
      </c>
      <c r="P924" s="148">
        <f>O924*H924</f>
        <v>0</v>
      </c>
      <c r="Q924" s="148">
        <v>0</v>
      </c>
      <c r="R924" s="148">
        <f>Q924*H924</f>
        <v>0</v>
      </c>
      <c r="S924" s="148">
        <v>0</v>
      </c>
      <c r="T924" s="149">
        <f>S924*H924</f>
        <v>0</v>
      </c>
      <c r="AR924" s="150" t="s">
        <v>286</v>
      </c>
      <c r="AT924" s="150" t="s">
        <v>184</v>
      </c>
      <c r="AU924" s="150" t="s">
        <v>82</v>
      </c>
      <c r="AY924" s="17" t="s">
        <v>182</v>
      </c>
      <c r="BE924" s="151">
        <f>IF(N924="základní",J924,0)</f>
        <v>0</v>
      </c>
      <c r="BF924" s="151">
        <f>IF(N924="snížená",J924,0)</f>
        <v>0</v>
      </c>
      <c r="BG924" s="151">
        <f>IF(N924="zákl. přenesená",J924,0)</f>
        <v>0</v>
      </c>
      <c r="BH924" s="151">
        <f>IF(N924="sníž. přenesená",J924,0)</f>
        <v>0</v>
      </c>
      <c r="BI924" s="151">
        <f>IF(N924="nulová",J924,0)</f>
        <v>0</v>
      </c>
      <c r="BJ924" s="17" t="s">
        <v>80</v>
      </c>
      <c r="BK924" s="151">
        <f>ROUND(I924*H924,2)</f>
        <v>0</v>
      </c>
      <c r="BL924" s="17" t="s">
        <v>286</v>
      </c>
      <c r="BM924" s="150" t="s">
        <v>1073</v>
      </c>
    </row>
    <row r="925" spans="2:65" s="12" customFormat="1">
      <c r="B925" s="152"/>
      <c r="D925" s="153" t="s">
        <v>195</v>
      </c>
      <c r="E925" s="154" t="s">
        <v>1</v>
      </c>
      <c r="F925" s="155" t="s">
        <v>401</v>
      </c>
      <c r="H925" s="154" t="s">
        <v>1</v>
      </c>
      <c r="L925" s="152"/>
      <c r="M925" s="156"/>
      <c r="N925" s="157"/>
      <c r="O925" s="157"/>
      <c r="P925" s="157"/>
      <c r="Q925" s="157"/>
      <c r="R925" s="157"/>
      <c r="S925" s="157"/>
      <c r="T925" s="158"/>
      <c r="AT925" s="154" t="s">
        <v>195</v>
      </c>
      <c r="AU925" s="154" t="s">
        <v>82</v>
      </c>
      <c r="AV925" s="12" t="s">
        <v>80</v>
      </c>
      <c r="AW925" s="12" t="s">
        <v>28</v>
      </c>
      <c r="AX925" s="12" t="s">
        <v>72</v>
      </c>
      <c r="AY925" s="154" t="s">
        <v>182</v>
      </c>
    </row>
    <row r="926" spans="2:65" s="13" customFormat="1">
      <c r="B926" s="159"/>
      <c r="D926" s="153" t="s">
        <v>195</v>
      </c>
      <c r="E926" s="160" t="s">
        <v>1</v>
      </c>
      <c r="F926" s="161" t="s">
        <v>1074</v>
      </c>
      <c r="H926" s="162">
        <v>4.9279999999999999</v>
      </c>
      <c r="L926" s="159"/>
      <c r="M926" s="163"/>
      <c r="N926" s="164"/>
      <c r="O926" s="164"/>
      <c r="P926" s="164"/>
      <c r="Q926" s="164"/>
      <c r="R926" s="164"/>
      <c r="S926" s="164"/>
      <c r="T926" s="165"/>
      <c r="AT926" s="160" t="s">
        <v>195</v>
      </c>
      <c r="AU926" s="160" t="s">
        <v>82</v>
      </c>
      <c r="AV926" s="13" t="s">
        <v>82</v>
      </c>
      <c r="AW926" s="13" t="s">
        <v>28</v>
      </c>
      <c r="AX926" s="13" t="s">
        <v>72</v>
      </c>
      <c r="AY926" s="160" t="s">
        <v>182</v>
      </c>
    </row>
    <row r="927" spans="2:65" s="13" customFormat="1">
      <c r="B927" s="159"/>
      <c r="D927" s="153" t="s">
        <v>195</v>
      </c>
      <c r="E927" s="160" t="s">
        <v>1</v>
      </c>
      <c r="F927" s="161" t="s">
        <v>1075</v>
      </c>
      <c r="H927" s="162">
        <v>5.3129999999999997</v>
      </c>
      <c r="L927" s="159"/>
      <c r="M927" s="163"/>
      <c r="N927" s="164"/>
      <c r="O927" s="164"/>
      <c r="P927" s="164"/>
      <c r="Q927" s="164"/>
      <c r="R927" s="164"/>
      <c r="S927" s="164"/>
      <c r="T927" s="165"/>
      <c r="AT927" s="160" t="s">
        <v>195</v>
      </c>
      <c r="AU927" s="160" t="s">
        <v>82</v>
      </c>
      <c r="AV927" s="13" t="s">
        <v>82</v>
      </c>
      <c r="AW927" s="13" t="s">
        <v>28</v>
      </c>
      <c r="AX927" s="13" t="s">
        <v>72</v>
      </c>
      <c r="AY927" s="160" t="s">
        <v>182</v>
      </c>
    </row>
    <row r="928" spans="2:65" s="14" customFormat="1">
      <c r="B928" s="166"/>
      <c r="D928" s="153" t="s">
        <v>195</v>
      </c>
      <c r="E928" s="167" t="s">
        <v>1</v>
      </c>
      <c r="F928" s="168" t="s">
        <v>205</v>
      </c>
      <c r="H928" s="169">
        <v>10.241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7" t="s">
        <v>195</v>
      </c>
      <c r="AU928" s="167" t="s">
        <v>82</v>
      </c>
      <c r="AV928" s="14" t="s">
        <v>188</v>
      </c>
      <c r="AW928" s="14" t="s">
        <v>28</v>
      </c>
      <c r="AX928" s="14" t="s">
        <v>80</v>
      </c>
      <c r="AY928" s="167" t="s">
        <v>182</v>
      </c>
    </row>
    <row r="929" spans="2:65" s="1" customFormat="1" ht="24" customHeight="1">
      <c r="B929" s="139"/>
      <c r="C929" s="140" t="s">
        <v>1076</v>
      </c>
      <c r="D929" s="140" t="s">
        <v>184</v>
      </c>
      <c r="E929" s="141" t="s">
        <v>1077</v>
      </c>
      <c r="F929" s="142" t="s">
        <v>2175</v>
      </c>
      <c r="G929" s="143" t="s">
        <v>242</v>
      </c>
      <c r="H929" s="144">
        <v>33.880000000000003</v>
      </c>
      <c r="I929" s="145"/>
      <c r="J929" s="145">
        <f>ROUND(I929*H929,2)</f>
        <v>0</v>
      </c>
      <c r="K929" s="142" t="s">
        <v>1</v>
      </c>
      <c r="L929" s="29"/>
      <c r="M929" s="146" t="s">
        <v>1</v>
      </c>
      <c r="N929" s="147" t="s">
        <v>37</v>
      </c>
      <c r="O929" s="148">
        <v>0</v>
      </c>
      <c r="P929" s="148">
        <f>O929*H929</f>
        <v>0</v>
      </c>
      <c r="Q929" s="148">
        <v>0</v>
      </c>
      <c r="R929" s="148">
        <f>Q929*H929</f>
        <v>0</v>
      </c>
      <c r="S929" s="148">
        <v>0</v>
      </c>
      <c r="T929" s="149">
        <f>S929*H929</f>
        <v>0</v>
      </c>
      <c r="AR929" s="150" t="s">
        <v>286</v>
      </c>
      <c r="AT929" s="150" t="s">
        <v>184</v>
      </c>
      <c r="AU929" s="150" t="s">
        <v>82</v>
      </c>
      <c r="AY929" s="17" t="s">
        <v>182</v>
      </c>
      <c r="BE929" s="151">
        <f>IF(N929="základní",J929,0)</f>
        <v>0</v>
      </c>
      <c r="BF929" s="151">
        <f>IF(N929="snížená",J929,0)</f>
        <v>0</v>
      </c>
      <c r="BG929" s="151">
        <f>IF(N929="zákl. přenesená",J929,0)</f>
        <v>0</v>
      </c>
      <c r="BH929" s="151">
        <f>IF(N929="sníž. přenesená",J929,0)</f>
        <v>0</v>
      </c>
      <c r="BI929" s="151">
        <f>IF(N929="nulová",J929,0)</f>
        <v>0</v>
      </c>
      <c r="BJ929" s="17" t="s">
        <v>80</v>
      </c>
      <c r="BK929" s="151">
        <f>ROUND(I929*H929,2)</f>
        <v>0</v>
      </c>
      <c r="BL929" s="17" t="s">
        <v>286</v>
      </c>
      <c r="BM929" s="150" t="s">
        <v>1079</v>
      </c>
    </row>
    <row r="930" spans="2:65" s="12" customFormat="1">
      <c r="B930" s="152"/>
      <c r="D930" s="153" t="s">
        <v>195</v>
      </c>
      <c r="E930" s="154" t="s">
        <v>1</v>
      </c>
      <c r="F930" s="155" t="s">
        <v>401</v>
      </c>
      <c r="H930" s="154" t="s">
        <v>1</v>
      </c>
      <c r="L930" s="152"/>
      <c r="M930" s="156"/>
      <c r="N930" s="157"/>
      <c r="O930" s="157"/>
      <c r="P930" s="157"/>
      <c r="Q930" s="157"/>
      <c r="R930" s="157"/>
      <c r="S930" s="157"/>
      <c r="T930" s="158"/>
      <c r="AT930" s="154" t="s">
        <v>195</v>
      </c>
      <c r="AU930" s="154" t="s">
        <v>82</v>
      </c>
      <c r="AV930" s="12" t="s">
        <v>80</v>
      </c>
      <c r="AW930" s="12" t="s">
        <v>28</v>
      </c>
      <c r="AX930" s="12" t="s">
        <v>72</v>
      </c>
      <c r="AY930" s="154" t="s">
        <v>182</v>
      </c>
    </row>
    <row r="931" spans="2:65" s="13" customFormat="1">
      <c r="B931" s="159"/>
      <c r="D931" s="153" t="s">
        <v>195</v>
      </c>
      <c r="E931" s="160" t="s">
        <v>1</v>
      </c>
      <c r="F931" s="161" t="s">
        <v>1080</v>
      </c>
      <c r="H931" s="162">
        <v>19.712</v>
      </c>
      <c r="L931" s="159"/>
      <c r="M931" s="163"/>
      <c r="N931" s="164"/>
      <c r="O931" s="164"/>
      <c r="P931" s="164"/>
      <c r="Q931" s="164"/>
      <c r="R931" s="164"/>
      <c r="S931" s="164"/>
      <c r="T931" s="165"/>
      <c r="AT931" s="160" t="s">
        <v>195</v>
      </c>
      <c r="AU931" s="160" t="s">
        <v>82</v>
      </c>
      <c r="AV931" s="13" t="s">
        <v>82</v>
      </c>
      <c r="AW931" s="13" t="s">
        <v>28</v>
      </c>
      <c r="AX931" s="13" t="s">
        <v>72</v>
      </c>
      <c r="AY931" s="160" t="s">
        <v>182</v>
      </c>
    </row>
    <row r="932" spans="2:65" s="13" customFormat="1">
      <c r="B932" s="159"/>
      <c r="D932" s="153" t="s">
        <v>195</v>
      </c>
      <c r="E932" s="160" t="s">
        <v>1</v>
      </c>
      <c r="F932" s="161" t="s">
        <v>1081</v>
      </c>
      <c r="H932" s="162">
        <v>14.167999999999999</v>
      </c>
      <c r="L932" s="159"/>
      <c r="M932" s="163"/>
      <c r="N932" s="164"/>
      <c r="O932" s="164"/>
      <c r="P932" s="164"/>
      <c r="Q932" s="164"/>
      <c r="R932" s="164"/>
      <c r="S932" s="164"/>
      <c r="T932" s="165"/>
      <c r="AT932" s="160" t="s">
        <v>195</v>
      </c>
      <c r="AU932" s="160" t="s">
        <v>82</v>
      </c>
      <c r="AV932" s="13" t="s">
        <v>82</v>
      </c>
      <c r="AW932" s="13" t="s">
        <v>28</v>
      </c>
      <c r="AX932" s="13" t="s">
        <v>72</v>
      </c>
      <c r="AY932" s="160" t="s">
        <v>182</v>
      </c>
    </row>
    <row r="933" spans="2:65" s="14" customFormat="1">
      <c r="B933" s="166"/>
      <c r="D933" s="153" t="s">
        <v>195</v>
      </c>
      <c r="E933" s="167" t="s">
        <v>1</v>
      </c>
      <c r="F933" s="168" t="s">
        <v>205</v>
      </c>
      <c r="H933" s="169">
        <v>33.880000000000003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7" t="s">
        <v>195</v>
      </c>
      <c r="AU933" s="167" t="s">
        <v>82</v>
      </c>
      <c r="AV933" s="14" t="s">
        <v>188</v>
      </c>
      <c r="AW933" s="14" t="s">
        <v>28</v>
      </c>
      <c r="AX933" s="14" t="s">
        <v>80</v>
      </c>
      <c r="AY933" s="167" t="s">
        <v>182</v>
      </c>
    </row>
    <row r="934" spans="2:65" s="1" customFormat="1" ht="24" customHeight="1">
      <c r="B934" s="139"/>
      <c r="C934" s="140" t="s">
        <v>1082</v>
      </c>
      <c r="D934" s="140" t="s">
        <v>184</v>
      </c>
      <c r="E934" s="141" t="s">
        <v>1083</v>
      </c>
      <c r="F934" s="142" t="s">
        <v>1084</v>
      </c>
      <c r="G934" s="143" t="s">
        <v>1085</v>
      </c>
      <c r="H934" s="144">
        <v>3354.6529999999998</v>
      </c>
      <c r="I934" s="145"/>
      <c r="J934" s="145">
        <f>ROUND(I934*H934,2)</f>
        <v>0</v>
      </c>
      <c r="K934" s="142" t="s">
        <v>193</v>
      </c>
      <c r="L934" s="29"/>
      <c r="M934" s="146" t="s">
        <v>1</v>
      </c>
      <c r="N934" s="147" t="s">
        <v>37</v>
      </c>
      <c r="O934" s="148">
        <v>0</v>
      </c>
      <c r="P934" s="148">
        <f>O934*H934</f>
        <v>0</v>
      </c>
      <c r="Q934" s="148">
        <v>0</v>
      </c>
      <c r="R934" s="148">
        <f>Q934*H934</f>
        <v>0</v>
      </c>
      <c r="S934" s="148">
        <v>0</v>
      </c>
      <c r="T934" s="149">
        <f>S934*H934</f>
        <v>0</v>
      </c>
      <c r="AR934" s="150" t="s">
        <v>286</v>
      </c>
      <c r="AT934" s="150" t="s">
        <v>184</v>
      </c>
      <c r="AU934" s="150" t="s">
        <v>82</v>
      </c>
      <c r="AY934" s="17" t="s">
        <v>182</v>
      </c>
      <c r="BE934" s="151">
        <f>IF(N934="základní",J934,0)</f>
        <v>0</v>
      </c>
      <c r="BF934" s="151">
        <f>IF(N934="snížená",J934,0)</f>
        <v>0</v>
      </c>
      <c r="BG934" s="151">
        <f>IF(N934="zákl. přenesená",J934,0)</f>
        <v>0</v>
      </c>
      <c r="BH934" s="151">
        <f>IF(N934="sníž. přenesená",J934,0)</f>
        <v>0</v>
      </c>
      <c r="BI934" s="151">
        <f>IF(N934="nulová",J934,0)</f>
        <v>0</v>
      </c>
      <c r="BJ934" s="17" t="s">
        <v>80</v>
      </c>
      <c r="BK934" s="151">
        <f>ROUND(I934*H934,2)</f>
        <v>0</v>
      </c>
      <c r="BL934" s="17" t="s">
        <v>286</v>
      </c>
      <c r="BM934" s="150" t="s">
        <v>1086</v>
      </c>
    </row>
    <row r="935" spans="2:65" s="11" customFormat="1" ht="22.9" customHeight="1">
      <c r="B935" s="127"/>
      <c r="D935" s="128" t="s">
        <v>71</v>
      </c>
      <c r="E935" s="137" t="s">
        <v>1087</v>
      </c>
      <c r="F935" s="137" t="s">
        <v>1088</v>
      </c>
      <c r="J935" s="138">
        <f>BK935</f>
        <v>0</v>
      </c>
      <c r="L935" s="127"/>
      <c r="M935" s="131"/>
      <c r="N935" s="132"/>
      <c r="O935" s="132"/>
      <c r="P935" s="133">
        <f>SUM(P936:P968)</f>
        <v>331.39406199999996</v>
      </c>
      <c r="Q935" s="132"/>
      <c r="R935" s="133">
        <f>SUM(R936:R968)</f>
        <v>3.4077671999999994</v>
      </c>
      <c r="S935" s="132"/>
      <c r="T935" s="134">
        <f>SUM(T936:T968)</f>
        <v>0</v>
      </c>
      <c r="AR935" s="128" t="s">
        <v>82</v>
      </c>
      <c r="AT935" s="135" t="s">
        <v>71</v>
      </c>
      <c r="AU935" s="135" t="s">
        <v>80</v>
      </c>
      <c r="AY935" s="128" t="s">
        <v>182</v>
      </c>
      <c r="BK935" s="136">
        <f>SUM(BK936:BK968)</f>
        <v>0</v>
      </c>
    </row>
    <row r="936" spans="2:65" s="1" customFormat="1" ht="24" customHeight="1">
      <c r="B936" s="139"/>
      <c r="C936" s="140" t="s">
        <v>1089</v>
      </c>
      <c r="D936" s="140" t="s">
        <v>184</v>
      </c>
      <c r="E936" s="141" t="s">
        <v>1090</v>
      </c>
      <c r="F936" s="142" t="s">
        <v>1091</v>
      </c>
      <c r="G936" s="143" t="s">
        <v>242</v>
      </c>
      <c r="H936" s="144">
        <v>630.19000000000005</v>
      </c>
      <c r="I936" s="145"/>
      <c r="J936" s="145">
        <f>ROUND(I936*H936,2)</f>
        <v>0</v>
      </c>
      <c r="K936" s="142" t="s">
        <v>193</v>
      </c>
      <c r="L936" s="29"/>
      <c r="M936" s="146" t="s">
        <v>1</v>
      </c>
      <c r="N936" s="147" t="s">
        <v>37</v>
      </c>
      <c r="O936" s="148">
        <v>2.9000000000000001E-2</v>
      </c>
      <c r="P936" s="148">
        <f>O936*H936</f>
        <v>18.275510000000004</v>
      </c>
      <c r="Q936" s="148">
        <v>0</v>
      </c>
      <c r="R936" s="148">
        <f>Q936*H936</f>
        <v>0</v>
      </c>
      <c r="S936" s="148">
        <v>0</v>
      </c>
      <c r="T936" s="149">
        <f>S936*H936</f>
        <v>0</v>
      </c>
      <c r="AR936" s="150" t="s">
        <v>286</v>
      </c>
      <c r="AT936" s="150" t="s">
        <v>184</v>
      </c>
      <c r="AU936" s="150" t="s">
        <v>82</v>
      </c>
      <c r="AY936" s="17" t="s">
        <v>182</v>
      </c>
      <c r="BE936" s="151">
        <f>IF(N936="základní",J936,0)</f>
        <v>0</v>
      </c>
      <c r="BF936" s="151">
        <f>IF(N936="snížená",J936,0)</f>
        <v>0</v>
      </c>
      <c r="BG936" s="151">
        <f>IF(N936="zákl. přenesená",J936,0)</f>
        <v>0</v>
      </c>
      <c r="BH936" s="151">
        <f>IF(N936="sníž. přenesená",J936,0)</f>
        <v>0</v>
      </c>
      <c r="BI936" s="151">
        <f>IF(N936="nulová",J936,0)</f>
        <v>0</v>
      </c>
      <c r="BJ936" s="17" t="s">
        <v>80</v>
      </c>
      <c r="BK936" s="151">
        <f>ROUND(I936*H936,2)</f>
        <v>0</v>
      </c>
      <c r="BL936" s="17" t="s">
        <v>286</v>
      </c>
      <c r="BM936" s="150" t="s">
        <v>1092</v>
      </c>
    </row>
    <row r="937" spans="2:65" s="12" customFormat="1">
      <c r="B937" s="152"/>
      <c r="D937" s="153" t="s">
        <v>195</v>
      </c>
      <c r="E937" s="154" t="s">
        <v>1</v>
      </c>
      <c r="F937" s="155" t="s">
        <v>1093</v>
      </c>
      <c r="H937" s="154" t="s">
        <v>1</v>
      </c>
      <c r="L937" s="152"/>
      <c r="M937" s="156"/>
      <c r="N937" s="157"/>
      <c r="O937" s="157"/>
      <c r="P937" s="157"/>
      <c r="Q937" s="157"/>
      <c r="R937" s="157"/>
      <c r="S937" s="157"/>
      <c r="T937" s="158"/>
      <c r="AT937" s="154" t="s">
        <v>195</v>
      </c>
      <c r="AU937" s="154" t="s">
        <v>82</v>
      </c>
      <c r="AV937" s="12" t="s">
        <v>80</v>
      </c>
      <c r="AW937" s="12" t="s">
        <v>28</v>
      </c>
      <c r="AX937" s="12" t="s">
        <v>72</v>
      </c>
      <c r="AY937" s="154" t="s">
        <v>182</v>
      </c>
    </row>
    <row r="938" spans="2:65" s="13" customFormat="1">
      <c r="B938" s="159"/>
      <c r="D938" s="153" t="s">
        <v>195</v>
      </c>
      <c r="E938" s="160" t="s">
        <v>1</v>
      </c>
      <c r="F938" s="161" t="s">
        <v>1094</v>
      </c>
      <c r="H938" s="162">
        <v>630.19000000000005</v>
      </c>
      <c r="L938" s="159"/>
      <c r="M938" s="163"/>
      <c r="N938" s="164"/>
      <c r="O938" s="164"/>
      <c r="P938" s="164"/>
      <c r="Q938" s="164"/>
      <c r="R938" s="164"/>
      <c r="S938" s="164"/>
      <c r="T938" s="165"/>
      <c r="AT938" s="160" t="s">
        <v>195</v>
      </c>
      <c r="AU938" s="160" t="s">
        <v>82</v>
      </c>
      <c r="AV938" s="13" t="s">
        <v>82</v>
      </c>
      <c r="AW938" s="13" t="s">
        <v>28</v>
      </c>
      <c r="AX938" s="13" t="s">
        <v>72</v>
      </c>
      <c r="AY938" s="160" t="s">
        <v>182</v>
      </c>
    </row>
    <row r="939" spans="2:65" s="14" customFormat="1">
      <c r="B939" s="166"/>
      <c r="D939" s="153" t="s">
        <v>195</v>
      </c>
      <c r="E939" s="167" t="s">
        <v>1</v>
      </c>
      <c r="F939" s="168" t="s">
        <v>205</v>
      </c>
      <c r="H939" s="169">
        <v>630.19000000000005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7" t="s">
        <v>195</v>
      </c>
      <c r="AU939" s="167" t="s">
        <v>82</v>
      </c>
      <c r="AV939" s="14" t="s">
        <v>188</v>
      </c>
      <c r="AW939" s="14" t="s">
        <v>28</v>
      </c>
      <c r="AX939" s="14" t="s">
        <v>80</v>
      </c>
      <c r="AY939" s="167" t="s">
        <v>182</v>
      </c>
    </row>
    <row r="940" spans="2:65" s="1" customFormat="1" ht="16.5" customHeight="1">
      <c r="B940" s="139"/>
      <c r="C940" s="173" t="s">
        <v>1095</v>
      </c>
      <c r="D940" s="173" t="s">
        <v>266</v>
      </c>
      <c r="E940" s="174" t="s">
        <v>1096</v>
      </c>
      <c r="F940" s="175" t="s">
        <v>1097</v>
      </c>
      <c r="G940" s="176" t="s">
        <v>235</v>
      </c>
      <c r="H940" s="177">
        <v>0.189</v>
      </c>
      <c r="I940" s="178"/>
      <c r="J940" s="178">
        <f>ROUND(I940*H940,2)</f>
        <v>0</v>
      </c>
      <c r="K940" s="175" t="s">
        <v>193</v>
      </c>
      <c r="L940" s="179"/>
      <c r="M940" s="180" t="s">
        <v>1</v>
      </c>
      <c r="N940" s="181" t="s">
        <v>37</v>
      </c>
      <c r="O940" s="148">
        <v>0</v>
      </c>
      <c r="P940" s="148">
        <f>O940*H940</f>
        <v>0</v>
      </c>
      <c r="Q940" s="148">
        <v>1E-3</v>
      </c>
      <c r="R940" s="148">
        <f>Q940*H940</f>
        <v>1.8900000000000001E-4</v>
      </c>
      <c r="S940" s="148">
        <v>0</v>
      </c>
      <c r="T940" s="149">
        <f>S940*H940</f>
        <v>0</v>
      </c>
      <c r="AR940" s="150" t="s">
        <v>391</v>
      </c>
      <c r="AT940" s="150" t="s">
        <v>266</v>
      </c>
      <c r="AU940" s="150" t="s">
        <v>82</v>
      </c>
      <c r="AY940" s="17" t="s">
        <v>182</v>
      </c>
      <c r="BE940" s="151">
        <f>IF(N940="základní",J940,0)</f>
        <v>0</v>
      </c>
      <c r="BF940" s="151">
        <f>IF(N940="snížená",J940,0)</f>
        <v>0</v>
      </c>
      <c r="BG940" s="151">
        <f>IF(N940="zákl. přenesená",J940,0)</f>
        <v>0</v>
      </c>
      <c r="BH940" s="151">
        <f>IF(N940="sníž. přenesená",J940,0)</f>
        <v>0</v>
      </c>
      <c r="BI940" s="151">
        <f>IF(N940="nulová",J940,0)</f>
        <v>0</v>
      </c>
      <c r="BJ940" s="17" t="s">
        <v>80</v>
      </c>
      <c r="BK940" s="151">
        <f>ROUND(I940*H940,2)</f>
        <v>0</v>
      </c>
      <c r="BL940" s="17" t="s">
        <v>286</v>
      </c>
      <c r="BM940" s="150" t="s">
        <v>1098</v>
      </c>
    </row>
    <row r="941" spans="2:65" s="13" customFormat="1">
      <c r="B941" s="159"/>
      <c r="D941" s="153" t="s">
        <v>195</v>
      </c>
      <c r="F941" s="161" t="s">
        <v>1099</v>
      </c>
      <c r="H941" s="162">
        <v>0.189</v>
      </c>
      <c r="L941" s="159"/>
      <c r="M941" s="163"/>
      <c r="N941" s="164"/>
      <c r="O941" s="164"/>
      <c r="P941" s="164"/>
      <c r="Q941" s="164"/>
      <c r="R941" s="164"/>
      <c r="S941" s="164"/>
      <c r="T941" s="165"/>
      <c r="AT941" s="160" t="s">
        <v>195</v>
      </c>
      <c r="AU941" s="160" t="s">
        <v>82</v>
      </c>
      <c r="AV941" s="13" t="s">
        <v>82</v>
      </c>
      <c r="AW941" s="13" t="s">
        <v>3</v>
      </c>
      <c r="AX941" s="13" t="s">
        <v>80</v>
      </c>
      <c r="AY941" s="160" t="s">
        <v>182</v>
      </c>
    </row>
    <row r="942" spans="2:65" s="1" customFormat="1" ht="24" customHeight="1">
      <c r="B942" s="139"/>
      <c r="C942" s="140" t="s">
        <v>1100</v>
      </c>
      <c r="D942" s="140" t="s">
        <v>184</v>
      </c>
      <c r="E942" s="141" t="s">
        <v>1101</v>
      </c>
      <c r="F942" s="142" t="s">
        <v>1102</v>
      </c>
      <c r="G942" s="143" t="s">
        <v>242</v>
      </c>
      <c r="H942" s="144">
        <v>630.19000000000005</v>
      </c>
      <c r="I942" s="145"/>
      <c r="J942" s="145">
        <f>ROUND(I942*H942,2)</f>
        <v>0</v>
      </c>
      <c r="K942" s="142" t="s">
        <v>193</v>
      </c>
      <c r="L942" s="29"/>
      <c r="M942" s="146" t="s">
        <v>1</v>
      </c>
      <c r="N942" s="147" t="s">
        <v>37</v>
      </c>
      <c r="O942" s="148">
        <v>3.2000000000000001E-2</v>
      </c>
      <c r="P942" s="148">
        <f>O942*H942</f>
        <v>20.166080000000001</v>
      </c>
      <c r="Q942" s="148">
        <v>0</v>
      </c>
      <c r="R942" s="148">
        <f>Q942*H942</f>
        <v>0</v>
      </c>
      <c r="S942" s="148">
        <v>0</v>
      </c>
      <c r="T942" s="149">
        <f>S942*H942</f>
        <v>0</v>
      </c>
      <c r="AR942" s="150" t="s">
        <v>286</v>
      </c>
      <c r="AT942" s="150" t="s">
        <v>184</v>
      </c>
      <c r="AU942" s="150" t="s">
        <v>82</v>
      </c>
      <c r="AY942" s="17" t="s">
        <v>182</v>
      </c>
      <c r="BE942" s="151">
        <f>IF(N942="základní",J942,0)</f>
        <v>0</v>
      </c>
      <c r="BF942" s="151">
        <f>IF(N942="snížená",J942,0)</f>
        <v>0</v>
      </c>
      <c r="BG942" s="151">
        <f>IF(N942="zákl. přenesená",J942,0)</f>
        <v>0</v>
      </c>
      <c r="BH942" s="151">
        <f>IF(N942="sníž. přenesená",J942,0)</f>
        <v>0</v>
      </c>
      <c r="BI942" s="151">
        <f>IF(N942="nulová",J942,0)</f>
        <v>0</v>
      </c>
      <c r="BJ942" s="17" t="s">
        <v>80</v>
      </c>
      <c r="BK942" s="151">
        <f>ROUND(I942*H942,2)</f>
        <v>0</v>
      </c>
      <c r="BL942" s="17" t="s">
        <v>286</v>
      </c>
      <c r="BM942" s="150" t="s">
        <v>1103</v>
      </c>
    </row>
    <row r="943" spans="2:65" s="12" customFormat="1">
      <c r="B943" s="152"/>
      <c r="D943" s="153" t="s">
        <v>195</v>
      </c>
      <c r="E943" s="154" t="s">
        <v>1</v>
      </c>
      <c r="F943" s="155" t="s">
        <v>1093</v>
      </c>
      <c r="H943" s="154" t="s">
        <v>1</v>
      </c>
      <c r="L943" s="152"/>
      <c r="M943" s="156"/>
      <c r="N943" s="157"/>
      <c r="O943" s="157"/>
      <c r="P943" s="157"/>
      <c r="Q943" s="157"/>
      <c r="R943" s="157"/>
      <c r="S943" s="157"/>
      <c r="T943" s="158"/>
      <c r="AT943" s="154" t="s">
        <v>195</v>
      </c>
      <c r="AU943" s="154" t="s">
        <v>82</v>
      </c>
      <c r="AV943" s="12" t="s">
        <v>80</v>
      </c>
      <c r="AW943" s="12" t="s">
        <v>28</v>
      </c>
      <c r="AX943" s="12" t="s">
        <v>72</v>
      </c>
      <c r="AY943" s="154" t="s">
        <v>182</v>
      </c>
    </row>
    <row r="944" spans="2:65" s="12" customFormat="1">
      <c r="B944" s="152"/>
      <c r="D944" s="153" t="s">
        <v>195</v>
      </c>
      <c r="E944" s="154" t="s">
        <v>1</v>
      </c>
      <c r="F944" s="155" t="s">
        <v>1093</v>
      </c>
      <c r="H944" s="154" t="s">
        <v>1</v>
      </c>
      <c r="L944" s="152"/>
      <c r="M944" s="156"/>
      <c r="N944" s="157"/>
      <c r="O944" s="157"/>
      <c r="P944" s="157"/>
      <c r="Q944" s="157"/>
      <c r="R944" s="157"/>
      <c r="S944" s="157"/>
      <c r="T944" s="158"/>
      <c r="AT944" s="154" t="s">
        <v>195</v>
      </c>
      <c r="AU944" s="154" t="s">
        <v>82</v>
      </c>
      <c r="AV944" s="12" t="s">
        <v>80</v>
      </c>
      <c r="AW944" s="12" t="s">
        <v>28</v>
      </c>
      <c r="AX944" s="12" t="s">
        <v>72</v>
      </c>
      <c r="AY944" s="154" t="s">
        <v>182</v>
      </c>
    </row>
    <row r="945" spans="2:65" s="13" customFormat="1">
      <c r="B945" s="159"/>
      <c r="D945" s="153" t="s">
        <v>195</v>
      </c>
      <c r="E945" s="160" t="s">
        <v>1</v>
      </c>
      <c r="F945" s="161" t="s">
        <v>1094</v>
      </c>
      <c r="H945" s="162">
        <v>630.19000000000005</v>
      </c>
      <c r="L945" s="159"/>
      <c r="M945" s="163"/>
      <c r="N945" s="164"/>
      <c r="O945" s="164"/>
      <c r="P945" s="164"/>
      <c r="Q945" s="164"/>
      <c r="R945" s="164"/>
      <c r="S945" s="164"/>
      <c r="T945" s="165"/>
      <c r="AT945" s="160" t="s">
        <v>195</v>
      </c>
      <c r="AU945" s="160" t="s">
        <v>82</v>
      </c>
      <c r="AV945" s="13" t="s">
        <v>82</v>
      </c>
      <c r="AW945" s="13" t="s">
        <v>28</v>
      </c>
      <c r="AX945" s="13" t="s">
        <v>72</v>
      </c>
      <c r="AY945" s="160" t="s">
        <v>182</v>
      </c>
    </row>
    <row r="946" spans="2:65" s="14" customFormat="1">
      <c r="B946" s="166"/>
      <c r="D946" s="153" t="s">
        <v>195</v>
      </c>
      <c r="E946" s="167" t="s">
        <v>1</v>
      </c>
      <c r="F946" s="168" t="s">
        <v>205</v>
      </c>
      <c r="H946" s="169">
        <v>630.19000000000005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7" t="s">
        <v>195</v>
      </c>
      <c r="AU946" s="167" t="s">
        <v>82</v>
      </c>
      <c r="AV946" s="14" t="s">
        <v>188</v>
      </c>
      <c r="AW946" s="14" t="s">
        <v>28</v>
      </c>
      <c r="AX946" s="14" t="s">
        <v>80</v>
      </c>
      <c r="AY946" s="167" t="s">
        <v>182</v>
      </c>
    </row>
    <row r="947" spans="2:65" s="1" customFormat="1" ht="24" customHeight="1">
      <c r="B947" s="139"/>
      <c r="C947" s="173" t="s">
        <v>1104</v>
      </c>
      <c r="D947" s="173" t="s">
        <v>266</v>
      </c>
      <c r="E947" s="174" t="s">
        <v>1105</v>
      </c>
      <c r="F947" s="175" t="s">
        <v>1106</v>
      </c>
      <c r="G947" s="176" t="s">
        <v>242</v>
      </c>
      <c r="H947" s="177">
        <v>724.71900000000005</v>
      </c>
      <c r="I947" s="178"/>
      <c r="J947" s="178">
        <f>ROUND(I947*H947,2)</f>
        <v>0</v>
      </c>
      <c r="K947" s="175" t="s">
        <v>1</v>
      </c>
      <c r="L947" s="179"/>
      <c r="M947" s="180" t="s">
        <v>1</v>
      </c>
      <c r="N947" s="181" t="s">
        <v>37</v>
      </c>
      <c r="O947" s="148">
        <v>0</v>
      </c>
      <c r="P947" s="148">
        <f>O947*H947</f>
        <v>0</v>
      </c>
      <c r="Q947" s="148">
        <v>2.9999999999999997E-4</v>
      </c>
      <c r="R947" s="148">
        <f>Q947*H947</f>
        <v>0.21741569999999999</v>
      </c>
      <c r="S947" s="148">
        <v>0</v>
      </c>
      <c r="T947" s="149">
        <f>S947*H947</f>
        <v>0</v>
      </c>
      <c r="AR947" s="150" t="s">
        <v>391</v>
      </c>
      <c r="AT947" s="150" t="s">
        <v>266</v>
      </c>
      <c r="AU947" s="150" t="s">
        <v>82</v>
      </c>
      <c r="AY947" s="17" t="s">
        <v>182</v>
      </c>
      <c r="BE947" s="151">
        <f>IF(N947="základní",J947,0)</f>
        <v>0</v>
      </c>
      <c r="BF947" s="151">
        <f>IF(N947="snížená",J947,0)</f>
        <v>0</v>
      </c>
      <c r="BG947" s="151">
        <f>IF(N947="zákl. přenesená",J947,0)</f>
        <v>0</v>
      </c>
      <c r="BH947" s="151">
        <f>IF(N947="sníž. přenesená",J947,0)</f>
        <v>0</v>
      </c>
      <c r="BI947" s="151">
        <f>IF(N947="nulová",J947,0)</f>
        <v>0</v>
      </c>
      <c r="BJ947" s="17" t="s">
        <v>80</v>
      </c>
      <c r="BK947" s="151">
        <f>ROUND(I947*H947,2)</f>
        <v>0</v>
      </c>
      <c r="BL947" s="17" t="s">
        <v>286</v>
      </c>
      <c r="BM947" s="150" t="s">
        <v>1107</v>
      </c>
    </row>
    <row r="948" spans="2:65" s="13" customFormat="1">
      <c r="B948" s="159"/>
      <c r="D948" s="153" t="s">
        <v>195</v>
      </c>
      <c r="F948" s="161" t="s">
        <v>1108</v>
      </c>
      <c r="H948" s="162">
        <v>724.71900000000005</v>
      </c>
      <c r="L948" s="159"/>
      <c r="M948" s="163"/>
      <c r="N948" s="164"/>
      <c r="O948" s="164"/>
      <c r="P948" s="164"/>
      <c r="Q948" s="164"/>
      <c r="R948" s="164"/>
      <c r="S948" s="164"/>
      <c r="T948" s="165"/>
      <c r="AT948" s="160" t="s">
        <v>195</v>
      </c>
      <c r="AU948" s="160" t="s">
        <v>82</v>
      </c>
      <c r="AV948" s="13" t="s">
        <v>82</v>
      </c>
      <c r="AW948" s="13" t="s">
        <v>3</v>
      </c>
      <c r="AX948" s="13" t="s">
        <v>80</v>
      </c>
      <c r="AY948" s="160" t="s">
        <v>182</v>
      </c>
    </row>
    <row r="949" spans="2:65" s="1" customFormat="1" ht="24" customHeight="1">
      <c r="B949" s="139"/>
      <c r="C949" s="140" t="s">
        <v>1109</v>
      </c>
      <c r="D949" s="140" t="s">
        <v>184</v>
      </c>
      <c r="E949" s="141" t="s">
        <v>1110</v>
      </c>
      <c r="F949" s="142" t="s">
        <v>1111</v>
      </c>
      <c r="G949" s="143" t="s">
        <v>242</v>
      </c>
      <c r="H949" s="144">
        <v>756</v>
      </c>
      <c r="I949" s="145"/>
      <c r="J949" s="145">
        <f>ROUND(I949*H949,2)</f>
        <v>0</v>
      </c>
      <c r="K949" s="142" t="s">
        <v>193</v>
      </c>
      <c r="L949" s="29"/>
      <c r="M949" s="146" t="s">
        <v>1</v>
      </c>
      <c r="N949" s="147" t="s">
        <v>37</v>
      </c>
      <c r="O949" s="148">
        <v>0.17899999999999999</v>
      </c>
      <c r="P949" s="148">
        <f>O949*H949</f>
        <v>135.32399999999998</v>
      </c>
      <c r="Q949" s="148">
        <v>8.8000000000000003E-4</v>
      </c>
      <c r="R949" s="148">
        <f>Q949*H949</f>
        <v>0.66527999999999998</v>
      </c>
      <c r="S949" s="148">
        <v>0</v>
      </c>
      <c r="T949" s="149">
        <f>S949*H949</f>
        <v>0</v>
      </c>
      <c r="AR949" s="150" t="s">
        <v>286</v>
      </c>
      <c r="AT949" s="150" t="s">
        <v>184</v>
      </c>
      <c r="AU949" s="150" t="s">
        <v>82</v>
      </c>
      <c r="AY949" s="17" t="s">
        <v>182</v>
      </c>
      <c r="BE949" s="151">
        <f>IF(N949="základní",J949,0)</f>
        <v>0</v>
      </c>
      <c r="BF949" s="151">
        <f>IF(N949="snížená",J949,0)</f>
        <v>0</v>
      </c>
      <c r="BG949" s="151">
        <f>IF(N949="zákl. přenesená",J949,0)</f>
        <v>0</v>
      </c>
      <c r="BH949" s="151">
        <f>IF(N949="sníž. přenesená",J949,0)</f>
        <v>0</v>
      </c>
      <c r="BI949" s="151">
        <f>IF(N949="nulová",J949,0)</f>
        <v>0</v>
      </c>
      <c r="BJ949" s="17" t="s">
        <v>80</v>
      </c>
      <c r="BK949" s="151">
        <f>ROUND(I949*H949,2)</f>
        <v>0</v>
      </c>
      <c r="BL949" s="17" t="s">
        <v>286</v>
      </c>
      <c r="BM949" s="150" t="s">
        <v>1112</v>
      </c>
    </row>
    <row r="950" spans="2:65" s="12" customFormat="1">
      <c r="B950" s="152"/>
      <c r="D950" s="153" t="s">
        <v>195</v>
      </c>
      <c r="E950" s="154" t="s">
        <v>1</v>
      </c>
      <c r="F950" s="155" t="s">
        <v>1113</v>
      </c>
      <c r="H950" s="154" t="s">
        <v>1</v>
      </c>
      <c r="L950" s="152"/>
      <c r="M950" s="156"/>
      <c r="N950" s="157"/>
      <c r="O950" s="157"/>
      <c r="P950" s="157"/>
      <c r="Q950" s="157"/>
      <c r="R950" s="157"/>
      <c r="S950" s="157"/>
      <c r="T950" s="158"/>
      <c r="AT950" s="154" t="s">
        <v>195</v>
      </c>
      <c r="AU950" s="154" t="s">
        <v>82</v>
      </c>
      <c r="AV950" s="12" t="s">
        <v>80</v>
      </c>
      <c r="AW950" s="12" t="s">
        <v>28</v>
      </c>
      <c r="AX950" s="12" t="s">
        <v>72</v>
      </c>
      <c r="AY950" s="154" t="s">
        <v>182</v>
      </c>
    </row>
    <row r="951" spans="2:65" s="13" customFormat="1">
      <c r="B951" s="159"/>
      <c r="D951" s="153" t="s">
        <v>195</v>
      </c>
      <c r="E951" s="160" t="s">
        <v>1</v>
      </c>
      <c r="F951" s="161" t="s">
        <v>1114</v>
      </c>
      <c r="H951" s="162">
        <v>756</v>
      </c>
      <c r="L951" s="159"/>
      <c r="M951" s="163"/>
      <c r="N951" s="164"/>
      <c r="O951" s="164"/>
      <c r="P951" s="164"/>
      <c r="Q951" s="164"/>
      <c r="R951" s="164"/>
      <c r="S951" s="164"/>
      <c r="T951" s="165"/>
      <c r="AT951" s="160" t="s">
        <v>195</v>
      </c>
      <c r="AU951" s="160" t="s">
        <v>82</v>
      </c>
      <c r="AV951" s="13" t="s">
        <v>82</v>
      </c>
      <c r="AW951" s="13" t="s">
        <v>28</v>
      </c>
      <c r="AX951" s="13" t="s">
        <v>72</v>
      </c>
      <c r="AY951" s="160" t="s">
        <v>182</v>
      </c>
    </row>
    <row r="952" spans="2:65" s="14" customFormat="1">
      <c r="B952" s="166"/>
      <c r="D952" s="153" t="s">
        <v>195</v>
      </c>
      <c r="E952" s="167" t="s">
        <v>1</v>
      </c>
      <c r="F952" s="168" t="s">
        <v>205</v>
      </c>
      <c r="H952" s="169">
        <v>756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7" t="s">
        <v>195</v>
      </c>
      <c r="AU952" s="167" t="s">
        <v>82</v>
      </c>
      <c r="AV952" s="14" t="s">
        <v>188</v>
      </c>
      <c r="AW952" s="14" t="s">
        <v>28</v>
      </c>
      <c r="AX952" s="14" t="s">
        <v>80</v>
      </c>
      <c r="AY952" s="167" t="s">
        <v>182</v>
      </c>
    </row>
    <row r="953" spans="2:65" s="1" customFormat="1" ht="16.5" customHeight="1">
      <c r="B953" s="139"/>
      <c r="C953" s="173" t="s">
        <v>1115</v>
      </c>
      <c r="D953" s="173" t="s">
        <v>266</v>
      </c>
      <c r="E953" s="174" t="s">
        <v>1116</v>
      </c>
      <c r="F953" s="175" t="s">
        <v>2176</v>
      </c>
      <c r="G953" s="176" t="s">
        <v>242</v>
      </c>
      <c r="H953" s="177">
        <v>869.4</v>
      </c>
      <c r="I953" s="178"/>
      <c r="J953" s="178">
        <f>ROUND(I953*H953,2)</f>
        <v>0</v>
      </c>
      <c r="K953" s="175" t="s">
        <v>193</v>
      </c>
      <c r="L953" s="179"/>
      <c r="M953" s="180" t="s">
        <v>1</v>
      </c>
      <c r="N953" s="181" t="s">
        <v>37</v>
      </c>
      <c r="O953" s="148">
        <v>0</v>
      </c>
      <c r="P953" s="148">
        <f>O953*H953</f>
        <v>0</v>
      </c>
      <c r="Q953" s="148">
        <v>1E-3</v>
      </c>
      <c r="R953" s="148">
        <f>Q953*H953</f>
        <v>0.86939999999999995</v>
      </c>
      <c r="S953" s="148">
        <v>0</v>
      </c>
      <c r="T953" s="149">
        <f>S953*H953</f>
        <v>0</v>
      </c>
      <c r="AR953" s="150" t="s">
        <v>391</v>
      </c>
      <c r="AT953" s="150" t="s">
        <v>266</v>
      </c>
      <c r="AU953" s="150" t="s">
        <v>82</v>
      </c>
      <c r="AY953" s="17" t="s">
        <v>182</v>
      </c>
      <c r="BE953" s="151">
        <f>IF(N953="základní",J953,0)</f>
        <v>0</v>
      </c>
      <c r="BF953" s="151">
        <f>IF(N953="snížená",J953,0)</f>
        <v>0</v>
      </c>
      <c r="BG953" s="151">
        <f>IF(N953="zákl. přenesená",J953,0)</f>
        <v>0</v>
      </c>
      <c r="BH953" s="151">
        <f>IF(N953="sníž. přenesená",J953,0)</f>
        <v>0</v>
      </c>
      <c r="BI953" s="151">
        <f>IF(N953="nulová",J953,0)</f>
        <v>0</v>
      </c>
      <c r="BJ953" s="17" t="s">
        <v>80</v>
      </c>
      <c r="BK953" s="151">
        <f>ROUND(I953*H953,2)</f>
        <v>0</v>
      </c>
      <c r="BL953" s="17" t="s">
        <v>286</v>
      </c>
      <c r="BM953" s="150" t="s">
        <v>1117</v>
      </c>
    </row>
    <row r="954" spans="2:65" s="12" customFormat="1">
      <c r="B954" s="152"/>
      <c r="D954" s="153" t="s">
        <v>195</v>
      </c>
      <c r="E954" s="154" t="s">
        <v>1</v>
      </c>
      <c r="F954" s="155" t="s">
        <v>1113</v>
      </c>
      <c r="H954" s="154" t="s">
        <v>1</v>
      </c>
      <c r="L954" s="152"/>
      <c r="M954" s="156"/>
      <c r="N954" s="157"/>
      <c r="O954" s="157"/>
      <c r="P954" s="157"/>
      <c r="Q954" s="157"/>
      <c r="R954" s="157"/>
      <c r="S954" s="157"/>
      <c r="T954" s="158"/>
      <c r="AT954" s="154" t="s">
        <v>195</v>
      </c>
      <c r="AU954" s="154" t="s">
        <v>82</v>
      </c>
      <c r="AV954" s="12" t="s">
        <v>80</v>
      </c>
      <c r="AW954" s="12" t="s">
        <v>28</v>
      </c>
      <c r="AX954" s="12" t="s">
        <v>72</v>
      </c>
      <c r="AY954" s="154" t="s">
        <v>182</v>
      </c>
    </row>
    <row r="955" spans="2:65" s="13" customFormat="1">
      <c r="B955" s="159"/>
      <c r="D955" s="153" t="s">
        <v>195</v>
      </c>
      <c r="E955" s="160" t="s">
        <v>1</v>
      </c>
      <c r="F955" s="161" t="s">
        <v>1114</v>
      </c>
      <c r="H955" s="162">
        <v>756</v>
      </c>
      <c r="L955" s="159"/>
      <c r="M955" s="163"/>
      <c r="N955" s="164"/>
      <c r="O955" s="164"/>
      <c r="P955" s="164"/>
      <c r="Q955" s="164"/>
      <c r="R955" s="164"/>
      <c r="S955" s="164"/>
      <c r="T955" s="165"/>
      <c r="AT955" s="160" t="s">
        <v>195</v>
      </c>
      <c r="AU955" s="160" t="s">
        <v>82</v>
      </c>
      <c r="AV955" s="13" t="s">
        <v>82</v>
      </c>
      <c r="AW955" s="13" t="s">
        <v>28</v>
      </c>
      <c r="AX955" s="13" t="s">
        <v>72</v>
      </c>
      <c r="AY955" s="160" t="s">
        <v>182</v>
      </c>
    </row>
    <row r="956" spans="2:65" s="14" customFormat="1">
      <c r="B956" s="166"/>
      <c r="D956" s="153" t="s">
        <v>195</v>
      </c>
      <c r="E956" s="167" t="s">
        <v>1</v>
      </c>
      <c r="F956" s="168" t="s">
        <v>205</v>
      </c>
      <c r="H956" s="169">
        <v>756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7" t="s">
        <v>195</v>
      </c>
      <c r="AU956" s="167" t="s">
        <v>82</v>
      </c>
      <c r="AV956" s="14" t="s">
        <v>188</v>
      </c>
      <c r="AW956" s="14" t="s">
        <v>28</v>
      </c>
      <c r="AX956" s="14" t="s">
        <v>80</v>
      </c>
      <c r="AY956" s="167" t="s">
        <v>182</v>
      </c>
    </row>
    <row r="957" spans="2:65" s="13" customFormat="1">
      <c r="B957" s="159"/>
      <c r="D957" s="153" t="s">
        <v>195</v>
      </c>
      <c r="F957" s="161" t="s">
        <v>1118</v>
      </c>
      <c r="H957" s="162">
        <v>869.4</v>
      </c>
      <c r="L957" s="159"/>
      <c r="M957" s="163"/>
      <c r="N957" s="164"/>
      <c r="O957" s="164"/>
      <c r="P957" s="164"/>
      <c r="Q957" s="164"/>
      <c r="R957" s="164"/>
      <c r="S957" s="164"/>
      <c r="T957" s="165"/>
      <c r="AT957" s="160" t="s">
        <v>195</v>
      </c>
      <c r="AU957" s="160" t="s">
        <v>82</v>
      </c>
      <c r="AV957" s="13" t="s">
        <v>82</v>
      </c>
      <c r="AW957" s="13" t="s">
        <v>3</v>
      </c>
      <c r="AX957" s="13" t="s">
        <v>80</v>
      </c>
      <c r="AY957" s="160" t="s">
        <v>182</v>
      </c>
    </row>
    <row r="958" spans="2:65" s="1" customFormat="1" ht="16.5" customHeight="1">
      <c r="B958" s="139"/>
      <c r="C958" s="140" t="s">
        <v>1119</v>
      </c>
      <c r="D958" s="140" t="s">
        <v>184</v>
      </c>
      <c r="E958" s="141" t="s">
        <v>1120</v>
      </c>
      <c r="F958" s="142" t="s">
        <v>1121</v>
      </c>
      <c r="G958" s="143" t="s">
        <v>242</v>
      </c>
      <c r="H958" s="144">
        <v>724.5</v>
      </c>
      <c r="I958" s="145"/>
      <c r="J958" s="145">
        <f>ROUND(I958*H958,2)</f>
        <v>0</v>
      </c>
      <c r="K958" s="142" t="s">
        <v>193</v>
      </c>
      <c r="L958" s="29"/>
      <c r="M958" s="146" t="s">
        <v>1</v>
      </c>
      <c r="N958" s="147" t="s">
        <v>37</v>
      </c>
      <c r="O958" s="148">
        <v>0.21</v>
      </c>
      <c r="P958" s="148">
        <f>O958*H958</f>
        <v>152.14499999999998</v>
      </c>
      <c r="Q958" s="148">
        <v>1E-4</v>
      </c>
      <c r="R958" s="148">
        <f>Q958*H958</f>
        <v>7.2450000000000001E-2</v>
      </c>
      <c r="S958" s="148">
        <v>0</v>
      </c>
      <c r="T958" s="149">
        <f>S958*H958</f>
        <v>0</v>
      </c>
      <c r="AR958" s="150" t="s">
        <v>286</v>
      </c>
      <c r="AT958" s="150" t="s">
        <v>184</v>
      </c>
      <c r="AU958" s="150" t="s">
        <v>82</v>
      </c>
      <c r="AY958" s="17" t="s">
        <v>182</v>
      </c>
      <c r="BE958" s="151">
        <f>IF(N958="základní",J958,0)</f>
        <v>0</v>
      </c>
      <c r="BF958" s="151">
        <f>IF(N958="snížená",J958,0)</f>
        <v>0</v>
      </c>
      <c r="BG958" s="151">
        <f>IF(N958="zákl. přenesená",J958,0)</f>
        <v>0</v>
      </c>
      <c r="BH958" s="151">
        <f>IF(N958="sníž. přenesená",J958,0)</f>
        <v>0</v>
      </c>
      <c r="BI958" s="151">
        <f>IF(N958="nulová",J958,0)</f>
        <v>0</v>
      </c>
      <c r="BJ958" s="17" t="s">
        <v>80</v>
      </c>
      <c r="BK958" s="151">
        <f>ROUND(I958*H958,2)</f>
        <v>0</v>
      </c>
      <c r="BL958" s="17" t="s">
        <v>286</v>
      </c>
      <c r="BM958" s="150" t="s">
        <v>1122</v>
      </c>
    </row>
    <row r="959" spans="2:65" s="12" customFormat="1">
      <c r="B959" s="152"/>
      <c r="D959" s="153" t="s">
        <v>195</v>
      </c>
      <c r="E959" s="154" t="s">
        <v>1</v>
      </c>
      <c r="F959" s="155" t="s">
        <v>1123</v>
      </c>
      <c r="H959" s="154" t="s">
        <v>1</v>
      </c>
      <c r="L959" s="152"/>
      <c r="M959" s="156"/>
      <c r="N959" s="157"/>
      <c r="O959" s="157"/>
      <c r="P959" s="157"/>
      <c r="Q959" s="157"/>
      <c r="R959" s="157"/>
      <c r="S959" s="157"/>
      <c r="T959" s="158"/>
      <c r="AT959" s="154" t="s">
        <v>195</v>
      </c>
      <c r="AU959" s="154" t="s">
        <v>82</v>
      </c>
      <c r="AV959" s="12" t="s">
        <v>80</v>
      </c>
      <c r="AW959" s="12" t="s">
        <v>28</v>
      </c>
      <c r="AX959" s="12" t="s">
        <v>72</v>
      </c>
      <c r="AY959" s="154" t="s">
        <v>182</v>
      </c>
    </row>
    <row r="960" spans="2:65" s="13" customFormat="1">
      <c r="B960" s="159"/>
      <c r="D960" s="153" t="s">
        <v>195</v>
      </c>
      <c r="E960" s="160" t="s">
        <v>1</v>
      </c>
      <c r="F960" s="161" t="s">
        <v>1124</v>
      </c>
      <c r="H960" s="162">
        <v>280</v>
      </c>
      <c r="L960" s="159"/>
      <c r="M960" s="163"/>
      <c r="N960" s="164"/>
      <c r="O960" s="164"/>
      <c r="P960" s="164"/>
      <c r="Q960" s="164"/>
      <c r="R960" s="164"/>
      <c r="S960" s="164"/>
      <c r="T960" s="165"/>
      <c r="AT960" s="160" t="s">
        <v>195</v>
      </c>
      <c r="AU960" s="160" t="s">
        <v>82</v>
      </c>
      <c r="AV960" s="13" t="s">
        <v>82</v>
      </c>
      <c r="AW960" s="13" t="s">
        <v>28</v>
      </c>
      <c r="AX960" s="13" t="s">
        <v>72</v>
      </c>
      <c r="AY960" s="160" t="s">
        <v>182</v>
      </c>
    </row>
    <row r="961" spans="2:65" s="13" customFormat="1">
      <c r="B961" s="159"/>
      <c r="D961" s="153" t="s">
        <v>195</v>
      </c>
      <c r="E961" s="160" t="s">
        <v>1</v>
      </c>
      <c r="F961" s="161" t="s">
        <v>1125</v>
      </c>
      <c r="H961" s="162">
        <v>350</v>
      </c>
      <c r="L961" s="159"/>
      <c r="M961" s="163"/>
      <c r="N961" s="164"/>
      <c r="O961" s="164"/>
      <c r="P961" s="164"/>
      <c r="Q961" s="164"/>
      <c r="R961" s="164"/>
      <c r="S961" s="164"/>
      <c r="T961" s="165"/>
      <c r="AT961" s="160" t="s">
        <v>195</v>
      </c>
      <c r="AU961" s="160" t="s">
        <v>82</v>
      </c>
      <c r="AV961" s="13" t="s">
        <v>82</v>
      </c>
      <c r="AW961" s="13" t="s">
        <v>28</v>
      </c>
      <c r="AX961" s="13" t="s">
        <v>72</v>
      </c>
      <c r="AY961" s="160" t="s">
        <v>182</v>
      </c>
    </row>
    <row r="962" spans="2:65" s="15" customFormat="1">
      <c r="B962" s="182"/>
      <c r="D962" s="153" t="s">
        <v>195</v>
      </c>
      <c r="E962" s="183" t="s">
        <v>1</v>
      </c>
      <c r="F962" s="184" t="s">
        <v>555</v>
      </c>
      <c r="H962" s="185">
        <v>630</v>
      </c>
      <c r="L962" s="182"/>
      <c r="M962" s="186"/>
      <c r="N962" s="187"/>
      <c r="O962" s="187"/>
      <c r="P962" s="187"/>
      <c r="Q962" s="187"/>
      <c r="R962" s="187"/>
      <c r="S962" s="187"/>
      <c r="T962" s="188"/>
      <c r="AT962" s="183" t="s">
        <v>195</v>
      </c>
      <c r="AU962" s="183" t="s">
        <v>82</v>
      </c>
      <c r="AV962" s="15" t="s">
        <v>206</v>
      </c>
      <c r="AW962" s="15" t="s">
        <v>28</v>
      </c>
      <c r="AX962" s="15" t="s">
        <v>72</v>
      </c>
      <c r="AY962" s="183" t="s">
        <v>182</v>
      </c>
    </row>
    <row r="963" spans="2:65" s="12" customFormat="1">
      <c r="B963" s="152"/>
      <c r="D963" s="153" t="s">
        <v>195</v>
      </c>
      <c r="E963" s="154" t="s">
        <v>1</v>
      </c>
      <c r="F963" s="155" t="s">
        <v>1126</v>
      </c>
      <c r="H963" s="154" t="s">
        <v>1</v>
      </c>
      <c r="L963" s="152"/>
      <c r="M963" s="156"/>
      <c r="N963" s="157"/>
      <c r="O963" s="157"/>
      <c r="P963" s="157"/>
      <c r="Q963" s="157"/>
      <c r="R963" s="157"/>
      <c r="S963" s="157"/>
      <c r="T963" s="158"/>
      <c r="AT963" s="154" t="s">
        <v>195</v>
      </c>
      <c r="AU963" s="154" t="s">
        <v>82</v>
      </c>
      <c r="AV963" s="12" t="s">
        <v>80</v>
      </c>
      <c r="AW963" s="12" t="s">
        <v>28</v>
      </c>
      <c r="AX963" s="12" t="s">
        <v>72</v>
      </c>
      <c r="AY963" s="154" t="s">
        <v>182</v>
      </c>
    </row>
    <row r="964" spans="2:65" s="13" customFormat="1">
      <c r="B964" s="159"/>
      <c r="D964" s="153" t="s">
        <v>195</v>
      </c>
      <c r="E964" s="160" t="s">
        <v>1</v>
      </c>
      <c r="F964" s="161" t="s">
        <v>1127</v>
      </c>
      <c r="H964" s="162">
        <v>94.5</v>
      </c>
      <c r="L964" s="159"/>
      <c r="M964" s="163"/>
      <c r="N964" s="164"/>
      <c r="O964" s="164"/>
      <c r="P964" s="164"/>
      <c r="Q964" s="164"/>
      <c r="R964" s="164"/>
      <c r="S964" s="164"/>
      <c r="T964" s="165"/>
      <c r="AT964" s="160" t="s">
        <v>195</v>
      </c>
      <c r="AU964" s="160" t="s">
        <v>82</v>
      </c>
      <c r="AV964" s="13" t="s">
        <v>82</v>
      </c>
      <c r="AW964" s="13" t="s">
        <v>28</v>
      </c>
      <c r="AX964" s="13" t="s">
        <v>72</v>
      </c>
      <c r="AY964" s="160" t="s">
        <v>182</v>
      </c>
    </row>
    <row r="965" spans="2:65" s="14" customFormat="1">
      <c r="B965" s="166"/>
      <c r="D965" s="153" t="s">
        <v>195</v>
      </c>
      <c r="E965" s="167" t="s">
        <v>1</v>
      </c>
      <c r="F965" s="168" t="s">
        <v>205</v>
      </c>
      <c r="H965" s="169">
        <v>724.5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7" t="s">
        <v>195</v>
      </c>
      <c r="AU965" s="167" t="s">
        <v>82</v>
      </c>
      <c r="AV965" s="14" t="s">
        <v>188</v>
      </c>
      <c r="AW965" s="14" t="s">
        <v>28</v>
      </c>
      <c r="AX965" s="14" t="s">
        <v>80</v>
      </c>
      <c r="AY965" s="167" t="s">
        <v>182</v>
      </c>
    </row>
    <row r="966" spans="2:65" s="1" customFormat="1" ht="24" customHeight="1">
      <c r="B966" s="139"/>
      <c r="C966" s="173" t="s">
        <v>1128</v>
      </c>
      <c r="D966" s="173" t="s">
        <v>266</v>
      </c>
      <c r="E966" s="174" t="s">
        <v>1129</v>
      </c>
      <c r="F966" s="175" t="s">
        <v>2177</v>
      </c>
      <c r="G966" s="176" t="s">
        <v>242</v>
      </c>
      <c r="H966" s="177">
        <v>833.17499999999995</v>
      </c>
      <c r="I966" s="178"/>
      <c r="J966" s="178">
        <f>ROUND(I966*H966,2)</f>
        <v>0</v>
      </c>
      <c r="K966" s="175" t="s">
        <v>193</v>
      </c>
      <c r="L966" s="179"/>
      <c r="M966" s="180" t="s">
        <v>1</v>
      </c>
      <c r="N966" s="181" t="s">
        <v>37</v>
      </c>
      <c r="O966" s="148">
        <v>0</v>
      </c>
      <c r="P966" s="148">
        <f>O966*H966</f>
        <v>0</v>
      </c>
      <c r="Q966" s="148">
        <v>1.9E-3</v>
      </c>
      <c r="R966" s="148">
        <f>Q966*H966</f>
        <v>1.5830324999999998</v>
      </c>
      <c r="S966" s="148">
        <v>0</v>
      </c>
      <c r="T966" s="149">
        <f>S966*H966</f>
        <v>0</v>
      </c>
      <c r="AR966" s="150" t="s">
        <v>391</v>
      </c>
      <c r="AT966" s="150" t="s">
        <v>266</v>
      </c>
      <c r="AU966" s="150" t="s">
        <v>82</v>
      </c>
      <c r="AY966" s="17" t="s">
        <v>182</v>
      </c>
      <c r="BE966" s="151">
        <f>IF(N966="základní",J966,0)</f>
        <v>0</v>
      </c>
      <c r="BF966" s="151">
        <f>IF(N966="snížená",J966,0)</f>
        <v>0</v>
      </c>
      <c r="BG966" s="151">
        <f>IF(N966="zákl. přenesená",J966,0)</f>
        <v>0</v>
      </c>
      <c r="BH966" s="151">
        <f>IF(N966="sníž. přenesená",J966,0)</f>
        <v>0</v>
      </c>
      <c r="BI966" s="151">
        <f>IF(N966="nulová",J966,0)</f>
        <v>0</v>
      </c>
      <c r="BJ966" s="17" t="s">
        <v>80</v>
      </c>
      <c r="BK966" s="151">
        <f>ROUND(I966*H966,2)</f>
        <v>0</v>
      </c>
      <c r="BL966" s="17" t="s">
        <v>286</v>
      </c>
      <c r="BM966" s="150" t="s">
        <v>1130</v>
      </c>
    </row>
    <row r="967" spans="2:65" s="13" customFormat="1">
      <c r="B967" s="159"/>
      <c r="D967" s="153" t="s">
        <v>195</v>
      </c>
      <c r="F967" s="161" t="s">
        <v>1131</v>
      </c>
      <c r="H967" s="162">
        <v>833.17499999999995</v>
      </c>
      <c r="L967" s="159"/>
      <c r="M967" s="163"/>
      <c r="N967" s="164"/>
      <c r="O967" s="164"/>
      <c r="P967" s="164"/>
      <c r="Q967" s="164"/>
      <c r="R967" s="164"/>
      <c r="S967" s="164"/>
      <c r="T967" s="165"/>
      <c r="AT967" s="160" t="s">
        <v>195</v>
      </c>
      <c r="AU967" s="160" t="s">
        <v>82</v>
      </c>
      <c r="AV967" s="13" t="s">
        <v>82</v>
      </c>
      <c r="AW967" s="13" t="s">
        <v>3</v>
      </c>
      <c r="AX967" s="13" t="s">
        <v>80</v>
      </c>
      <c r="AY967" s="160" t="s">
        <v>182</v>
      </c>
    </row>
    <row r="968" spans="2:65" s="1" customFormat="1" ht="24" customHeight="1">
      <c r="B968" s="139"/>
      <c r="C968" s="140" t="s">
        <v>1132</v>
      </c>
      <c r="D968" s="140" t="s">
        <v>184</v>
      </c>
      <c r="E968" s="141" t="s">
        <v>1133</v>
      </c>
      <c r="F968" s="142" t="s">
        <v>1134</v>
      </c>
      <c r="G968" s="143" t="s">
        <v>235</v>
      </c>
      <c r="H968" s="144">
        <v>3.4079999999999999</v>
      </c>
      <c r="I968" s="145"/>
      <c r="J968" s="145">
        <f>ROUND(I968*H968,2)</f>
        <v>0</v>
      </c>
      <c r="K968" s="142" t="s">
        <v>193</v>
      </c>
      <c r="L968" s="29"/>
      <c r="M968" s="146" t="s">
        <v>1</v>
      </c>
      <c r="N968" s="147" t="s">
        <v>37</v>
      </c>
      <c r="O968" s="148">
        <v>1.609</v>
      </c>
      <c r="P968" s="148">
        <f>O968*H968</f>
        <v>5.4834719999999999</v>
      </c>
      <c r="Q968" s="148">
        <v>0</v>
      </c>
      <c r="R968" s="148">
        <f>Q968*H968</f>
        <v>0</v>
      </c>
      <c r="S968" s="148">
        <v>0</v>
      </c>
      <c r="T968" s="149">
        <f>S968*H968</f>
        <v>0</v>
      </c>
      <c r="AR968" s="150" t="s">
        <v>286</v>
      </c>
      <c r="AT968" s="150" t="s">
        <v>184</v>
      </c>
      <c r="AU968" s="150" t="s">
        <v>82</v>
      </c>
      <c r="AY968" s="17" t="s">
        <v>182</v>
      </c>
      <c r="BE968" s="151">
        <f>IF(N968="základní",J968,0)</f>
        <v>0</v>
      </c>
      <c r="BF968" s="151">
        <f>IF(N968="snížená",J968,0)</f>
        <v>0</v>
      </c>
      <c r="BG968" s="151">
        <f>IF(N968="zákl. přenesená",J968,0)</f>
        <v>0</v>
      </c>
      <c r="BH968" s="151">
        <f>IF(N968="sníž. přenesená",J968,0)</f>
        <v>0</v>
      </c>
      <c r="BI968" s="151">
        <f>IF(N968="nulová",J968,0)</f>
        <v>0</v>
      </c>
      <c r="BJ968" s="17" t="s">
        <v>80</v>
      </c>
      <c r="BK968" s="151">
        <f>ROUND(I968*H968,2)</f>
        <v>0</v>
      </c>
      <c r="BL968" s="17" t="s">
        <v>286</v>
      </c>
      <c r="BM968" s="150" t="s">
        <v>1135</v>
      </c>
    </row>
    <row r="969" spans="2:65" s="11" customFormat="1" ht="22.9" customHeight="1">
      <c r="B969" s="127"/>
      <c r="D969" s="128" t="s">
        <v>71</v>
      </c>
      <c r="E969" s="137" t="s">
        <v>1136</v>
      </c>
      <c r="F969" s="137" t="s">
        <v>1137</v>
      </c>
      <c r="J969" s="138">
        <f>BK969</f>
        <v>0</v>
      </c>
      <c r="L969" s="127"/>
      <c r="M969" s="131"/>
      <c r="N969" s="132"/>
      <c r="O969" s="132"/>
      <c r="P969" s="133">
        <f>SUM(P970:P1031)</f>
        <v>364.51982499999997</v>
      </c>
      <c r="Q969" s="132"/>
      <c r="R969" s="133">
        <f>SUM(R970:R1031)</f>
        <v>11.540469699999999</v>
      </c>
      <c r="S969" s="132"/>
      <c r="T969" s="134">
        <f>SUM(T970:T1031)</f>
        <v>0</v>
      </c>
      <c r="AR969" s="128" t="s">
        <v>82</v>
      </c>
      <c r="AT969" s="135" t="s">
        <v>71</v>
      </c>
      <c r="AU969" s="135" t="s">
        <v>80</v>
      </c>
      <c r="AY969" s="128" t="s">
        <v>182</v>
      </c>
      <c r="BK969" s="136">
        <f>SUM(BK970:BK1031)</f>
        <v>0</v>
      </c>
    </row>
    <row r="970" spans="2:65" s="1" customFormat="1" ht="16.5" customHeight="1">
      <c r="B970" s="139"/>
      <c r="C970" s="140" t="s">
        <v>1138</v>
      </c>
      <c r="D970" s="140" t="s">
        <v>184</v>
      </c>
      <c r="E970" s="141" t="s">
        <v>1139</v>
      </c>
      <c r="F970" s="142" t="s">
        <v>1140</v>
      </c>
      <c r="G970" s="143" t="s">
        <v>242</v>
      </c>
      <c r="H970" s="144">
        <v>40.15</v>
      </c>
      <c r="I970" s="145"/>
      <c r="J970" s="145">
        <f>ROUND(I970*H970,2)</f>
        <v>0</v>
      </c>
      <c r="K970" s="142" t="s">
        <v>193</v>
      </c>
      <c r="L970" s="29"/>
      <c r="M970" s="146" t="s">
        <v>1</v>
      </c>
      <c r="N970" s="147" t="s">
        <v>37</v>
      </c>
      <c r="O970" s="148">
        <v>0.23100000000000001</v>
      </c>
      <c r="P970" s="148">
        <f>O970*H970</f>
        <v>9.2746499999999994</v>
      </c>
      <c r="Q970" s="148">
        <v>2.9999999999999997E-4</v>
      </c>
      <c r="R970" s="148">
        <f>Q970*H970</f>
        <v>1.2044999999999998E-2</v>
      </c>
      <c r="S970" s="148">
        <v>0</v>
      </c>
      <c r="T970" s="149">
        <f>S970*H970</f>
        <v>0</v>
      </c>
      <c r="AR970" s="150" t="s">
        <v>286</v>
      </c>
      <c r="AT970" s="150" t="s">
        <v>184</v>
      </c>
      <c r="AU970" s="150" t="s">
        <v>82</v>
      </c>
      <c r="AY970" s="17" t="s">
        <v>182</v>
      </c>
      <c r="BE970" s="151">
        <f>IF(N970="základní",J970,0)</f>
        <v>0</v>
      </c>
      <c r="BF970" s="151">
        <f>IF(N970="snížená",J970,0)</f>
        <v>0</v>
      </c>
      <c r="BG970" s="151">
        <f>IF(N970="zákl. přenesená",J970,0)</f>
        <v>0</v>
      </c>
      <c r="BH970" s="151">
        <f>IF(N970="sníž. přenesená",J970,0)</f>
        <v>0</v>
      </c>
      <c r="BI970" s="151">
        <f>IF(N970="nulová",J970,0)</f>
        <v>0</v>
      </c>
      <c r="BJ970" s="17" t="s">
        <v>80</v>
      </c>
      <c r="BK970" s="151">
        <f>ROUND(I970*H970,2)</f>
        <v>0</v>
      </c>
      <c r="BL970" s="17" t="s">
        <v>286</v>
      </c>
      <c r="BM970" s="150" t="s">
        <v>1141</v>
      </c>
    </row>
    <row r="971" spans="2:65" s="12" customFormat="1">
      <c r="B971" s="152"/>
      <c r="D971" s="153" t="s">
        <v>195</v>
      </c>
      <c r="E971" s="154" t="s">
        <v>1</v>
      </c>
      <c r="F971" s="155" t="s">
        <v>675</v>
      </c>
      <c r="H971" s="154" t="s">
        <v>1</v>
      </c>
      <c r="L971" s="152"/>
      <c r="M971" s="156"/>
      <c r="N971" s="157"/>
      <c r="O971" s="157"/>
      <c r="P971" s="157"/>
      <c r="Q971" s="157"/>
      <c r="R971" s="157"/>
      <c r="S971" s="157"/>
      <c r="T971" s="158"/>
      <c r="AT971" s="154" t="s">
        <v>195</v>
      </c>
      <c r="AU971" s="154" t="s">
        <v>82</v>
      </c>
      <c r="AV971" s="12" t="s">
        <v>80</v>
      </c>
      <c r="AW971" s="12" t="s">
        <v>28</v>
      </c>
      <c r="AX971" s="12" t="s">
        <v>72</v>
      </c>
      <c r="AY971" s="154" t="s">
        <v>182</v>
      </c>
    </row>
    <row r="972" spans="2:65" s="13" customFormat="1">
      <c r="B972" s="159"/>
      <c r="D972" s="153" t="s">
        <v>195</v>
      </c>
      <c r="E972" s="160" t="s">
        <v>1</v>
      </c>
      <c r="F972" s="161" t="s">
        <v>1142</v>
      </c>
      <c r="H972" s="162">
        <v>16.559999999999999</v>
      </c>
      <c r="L972" s="159"/>
      <c r="M972" s="163"/>
      <c r="N972" s="164"/>
      <c r="O972" s="164"/>
      <c r="P972" s="164"/>
      <c r="Q972" s="164"/>
      <c r="R972" s="164"/>
      <c r="S972" s="164"/>
      <c r="T972" s="165"/>
      <c r="AT972" s="160" t="s">
        <v>195</v>
      </c>
      <c r="AU972" s="160" t="s">
        <v>82</v>
      </c>
      <c r="AV972" s="13" t="s">
        <v>82</v>
      </c>
      <c r="AW972" s="13" t="s">
        <v>28</v>
      </c>
      <c r="AX972" s="13" t="s">
        <v>72</v>
      </c>
      <c r="AY972" s="160" t="s">
        <v>182</v>
      </c>
    </row>
    <row r="973" spans="2:65" s="12" customFormat="1">
      <c r="B973" s="152"/>
      <c r="D973" s="153" t="s">
        <v>195</v>
      </c>
      <c r="E973" s="154" t="s">
        <v>1</v>
      </c>
      <c r="F973" s="155" t="s">
        <v>1143</v>
      </c>
      <c r="H973" s="154" t="s">
        <v>1</v>
      </c>
      <c r="L973" s="152"/>
      <c r="M973" s="156"/>
      <c r="N973" s="157"/>
      <c r="O973" s="157"/>
      <c r="P973" s="157"/>
      <c r="Q973" s="157"/>
      <c r="R973" s="157"/>
      <c r="S973" s="157"/>
      <c r="T973" s="158"/>
      <c r="AT973" s="154" t="s">
        <v>195</v>
      </c>
      <c r="AU973" s="154" t="s">
        <v>82</v>
      </c>
      <c r="AV973" s="12" t="s">
        <v>80</v>
      </c>
      <c r="AW973" s="12" t="s">
        <v>28</v>
      </c>
      <c r="AX973" s="12" t="s">
        <v>72</v>
      </c>
      <c r="AY973" s="154" t="s">
        <v>182</v>
      </c>
    </row>
    <row r="974" spans="2:65" s="13" customFormat="1">
      <c r="B974" s="159"/>
      <c r="D974" s="153" t="s">
        <v>195</v>
      </c>
      <c r="E974" s="160" t="s">
        <v>1</v>
      </c>
      <c r="F974" s="161" t="s">
        <v>1144</v>
      </c>
      <c r="H974" s="162">
        <v>23.59</v>
      </c>
      <c r="L974" s="159"/>
      <c r="M974" s="163"/>
      <c r="N974" s="164"/>
      <c r="O974" s="164"/>
      <c r="P974" s="164"/>
      <c r="Q974" s="164"/>
      <c r="R974" s="164"/>
      <c r="S974" s="164"/>
      <c r="T974" s="165"/>
      <c r="AT974" s="160" t="s">
        <v>195</v>
      </c>
      <c r="AU974" s="160" t="s">
        <v>82</v>
      </c>
      <c r="AV974" s="13" t="s">
        <v>82</v>
      </c>
      <c r="AW974" s="13" t="s">
        <v>28</v>
      </c>
      <c r="AX974" s="13" t="s">
        <v>72</v>
      </c>
      <c r="AY974" s="160" t="s">
        <v>182</v>
      </c>
    </row>
    <row r="975" spans="2:65" s="14" customFormat="1">
      <c r="B975" s="166"/>
      <c r="D975" s="153" t="s">
        <v>195</v>
      </c>
      <c r="E975" s="167" t="s">
        <v>1</v>
      </c>
      <c r="F975" s="168" t="s">
        <v>205</v>
      </c>
      <c r="H975" s="169">
        <v>40.15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7" t="s">
        <v>195</v>
      </c>
      <c r="AU975" s="167" t="s">
        <v>82</v>
      </c>
      <c r="AV975" s="14" t="s">
        <v>188</v>
      </c>
      <c r="AW975" s="14" t="s">
        <v>28</v>
      </c>
      <c r="AX975" s="14" t="s">
        <v>80</v>
      </c>
      <c r="AY975" s="167" t="s">
        <v>182</v>
      </c>
    </row>
    <row r="976" spans="2:65" s="1" customFormat="1" ht="36" customHeight="1">
      <c r="B976" s="139"/>
      <c r="C976" s="173" t="s">
        <v>1145</v>
      </c>
      <c r="D976" s="173" t="s">
        <v>266</v>
      </c>
      <c r="E976" s="174" t="s">
        <v>1146</v>
      </c>
      <c r="F976" s="175" t="s">
        <v>2178</v>
      </c>
      <c r="G976" s="176" t="s">
        <v>242</v>
      </c>
      <c r="H976" s="177">
        <v>17.388000000000002</v>
      </c>
      <c r="I976" s="178"/>
      <c r="J976" s="178">
        <f>ROUND(I976*H976,2)</f>
        <v>0</v>
      </c>
      <c r="K976" s="175" t="s">
        <v>193</v>
      </c>
      <c r="L976" s="179"/>
      <c r="M976" s="180" t="s">
        <v>1</v>
      </c>
      <c r="N976" s="181" t="s">
        <v>37</v>
      </c>
      <c r="O976" s="148">
        <v>0</v>
      </c>
      <c r="P976" s="148">
        <f>O976*H976</f>
        <v>0</v>
      </c>
      <c r="Q976" s="148">
        <v>1.8E-3</v>
      </c>
      <c r="R976" s="148">
        <f>Q976*H976</f>
        <v>3.1298400000000004E-2</v>
      </c>
      <c r="S976" s="148">
        <v>0</v>
      </c>
      <c r="T976" s="149">
        <f>S976*H976</f>
        <v>0</v>
      </c>
      <c r="AR976" s="150" t="s">
        <v>391</v>
      </c>
      <c r="AT976" s="150" t="s">
        <v>266</v>
      </c>
      <c r="AU976" s="150" t="s">
        <v>82</v>
      </c>
      <c r="AY976" s="17" t="s">
        <v>182</v>
      </c>
      <c r="BE976" s="151">
        <f>IF(N976="základní",J976,0)</f>
        <v>0</v>
      </c>
      <c r="BF976" s="151">
        <f>IF(N976="snížená",J976,0)</f>
        <v>0</v>
      </c>
      <c r="BG976" s="151">
        <f>IF(N976="zákl. přenesená",J976,0)</f>
        <v>0</v>
      </c>
      <c r="BH976" s="151">
        <f>IF(N976="sníž. přenesená",J976,0)</f>
        <v>0</v>
      </c>
      <c r="BI976" s="151">
        <f>IF(N976="nulová",J976,0)</f>
        <v>0</v>
      </c>
      <c r="BJ976" s="17" t="s">
        <v>80</v>
      </c>
      <c r="BK976" s="151">
        <f>ROUND(I976*H976,2)</f>
        <v>0</v>
      </c>
      <c r="BL976" s="17" t="s">
        <v>286</v>
      </c>
      <c r="BM976" s="150" t="s">
        <v>1147</v>
      </c>
    </row>
    <row r="977" spans="2:65" s="13" customFormat="1">
      <c r="B977" s="159"/>
      <c r="D977" s="153" t="s">
        <v>195</v>
      </c>
      <c r="F977" s="161" t="s">
        <v>1148</v>
      </c>
      <c r="H977" s="162">
        <v>17.388000000000002</v>
      </c>
      <c r="L977" s="159"/>
      <c r="M977" s="163"/>
      <c r="N977" s="164"/>
      <c r="O977" s="164"/>
      <c r="P977" s="164"/>
      <c r="Q977" s="164"/>
      <c r="R977" s="164"/>
      <c r="S977" s="164"/>
      <c r="T977" s="165"/>
      <c r="AT977" s="160" t="s">
        <v>195</v>
      </c>
      <c r="AU977" s="160" t="s">
        <v>82</v>
      </c>
      <c r="AV977" s="13" t="s">
        <v>82</v>
      </c>
      <c r="AW977" s="13" t="s">
        <v>3</v>
      </c>
      <c r="AX977" s="13" t="s">
        <v>80</v>
      </c>
      <c r="AY977" s="160" t="s">
        <v>182</v>
      </c>
    </row>
    <row r="978" spans="2:65" s="1" customFormat="1" ht="36" customHeight="1">
      <c r="B978" s="139"/>
      <c r="C978" s="173" t="s">
        <v>1149</v>
      </c>
      <c r="D978" s="173" t="s">
        <v>266</v>
      </c>
      <c r="E978" s="174" t="s">
        <v>1150</v>
      </c>
      <c r="F978" s="175" t="s">
        <v>2179</v>
      </c>
      <c r="G978" s="176" t="s">
        <v>242</v>
      </c>
      <c r="H978" s="177">
        <v>23.59</v>
      </c>
      <c r="I978" s="178"/>
      <c r="J978" s="178">
        <f>ROUND(I978*H978,2)</f>
        <v>0</v>
      </c>
      <c r="K978" s="175" t="s">
        <v>1</v>
      </c>
      <c r="L978" s="179"/>
      <c r="M978" s="180" t="s">
        <v>1</v>
      </c>
      <c r="N978" s="181" t="s">
        <v>37</v>
      </c>
      <c r="O978" s="148">
        <v>0</v>
      </c>
      <c r="P978" s="148">
        <f>O978*H978</f>
        <v>0</v>
      </c>
      <c r="Q978" s="148">
        <v>1.8E-3</v>
      </c>
      <c r="R978" s="148">
        <f>Q978*H978</f>
        <v>4.2462E-2</v>
      </c>
      <c r="S978" s="148">
        <v>0</v>
      </c>
      <c r="T978" s="149">
        <f>S978*H978</f>
        <v>0</v>
      </c>
      <c r="AR978" s="150" t="s">
        <v>391</v>
      </c>
      <c r="AT978" s="150" t="s">
        <v>266</v>
      </c>
      <c r="AU978" s="150" t="s">
        <v>82</v>
      </c>
      <c r="AY978" s="17" t="s">
        <v>182</v>
      </c>
      <c r="BE978" s="151">
        <f>IF(N978="základní",J978,0)</f>
        <v>0</v>
      </c>
      <c r="BF978" s="151">
        <f>IF(N978="snížená",J978,0)</f>
        <v>0</v>
      </c>
      <c r="BG978" s="151">
        <f>IF(N978="zákl. přenesená",J978,0)</f>
        <v>0</v>
      </c>
      <c r="BH978" s="151">
        <f>IF(N978="sníž. přenesená",J978,0)</f>
        <v>0</v>
      </c>
      <c r="BI978" s="151">
        <f>IF(N978="nulová",J978,0)</f>
        <v>0</v>
      </c>
      <c r="BJ978" s="17" t="s">
        <v>80</v>
      </c>
      <c r="BK978" s="151">
        <f>ROUND(I978*H978,2)</f>
        <v>0</v>
      </c>
      <c r="BL978" s="17" t="s">
        <v>286</v>
      </c>
      <c r="BM978" s="150" t="s">
        <v>1151</v>
      </c>
    </row>
    <row r="979" spans="2:65" s="12" customFormat="1">
      <c r="B979" s="152"/>
      <c r="D979" s="153" t="s">
        <v>195</v>
      </c>
      <c r="E979" s="154" t="s">
        <v>1</v>
      </c>
      <c r="F979" s="155" t="s">
        <v>1143</v>
      </c>
      <c r="H979" s="154" t="s">
        <v>1</v>
      </c>
      <c r="L979" s="152"/>
      <c r="M979" s="156"/>
      <c r="N979" s="157"/>
      <c r="O979" s="157"/>
      <c r="P979" s="157"/>
      <c r="Q979" s="157"/>
      <c r="R979" s="157"/>
      <c r="S979" s="157"/>
      <c r="T979" s="158"/>
      <c r="AT979" s="154" t="s">
        <v>195</v>
      </c>
      <c r="AU979" s="154" t="s">
        <v>82</v>
      </c>
      <c r="AV979" s="12" t="s">
        <v>80</v>
      </c>
      <c r="AW979" s="12" t="s">
        <v>28</v>
      </c>
      <c r="AX979" s="12" t="s">
        <v>72</v>
      </c>
      <c r="AY979" s="154" t="s">
        <v>182</v>
      </c>
    </row>
    <row r="980" spans="2:65" s="13" customFormat="1">
      <c r="B980" s="159"/>
      <c r="D980" s="153" t="s">
        <v>195</v>
      </c>
      <c r="E980" s="160" t="s">
        <v>1</v>
      </c>
      <c r="F980" s="161" t="s">
        <v>1144</v>
      </c>
      <c r="H980" s="162">
        <v>23.59</v>
      </c>
      <c r="L980" s="159"/>
      <c r="M980" s="163"/>
      <c r="N980" s="164"/>
      <c r="O980" s="164"/>
      <c r="P980" s="164"/>
      <c r="Q980" s="164"/>
      <c r="R980" s="164"/>
      <c r="S980" s="164"/>
      <c r="T980" s="165"/>
      <c r="AT980" s="160" t="s">
        <v>195</v>
      </c>
      <c r="AU980" s="160" t="s">
        <v>82</v>
      </c>
      <c r="AV980" s="13" t="s">
        <v>82</v>
      </c>
      <c r="AW980" s="13" t="s">
        <v>28</v>
      </c>
      <c r="AX980" s="13" t="s">
        <v>72</v>
      </c>
      <c r="AY980" s="160" t="s">
        <v>182</v>
      </c>
    </row>
    <row r="981" spans="2:65" s="14" customFormat="1">
      <c r="B981" s="166"/>
      <c r="D981" s="153" t="s">
        <v>195</v>
      </c>
      <c r="E981" s="167" t="s">
        <v>1</v>
      </c>
      <c r="F981" s="168" t="s">
        <v>205</v>
      </c>
      <c r="H981" s="169">
        <v>23.59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7" t="s">
        <v>195</v>
      </c>
      <c r="AU981" s="167" t="s">
        <v>82</v>
      </c>
      <c r="AV981" s="14" t="s">
        <v>188</v>
      </c>
      <c r="AW981" s="14" t="s">
        <v>28</v>
      </c>
      <c r="AX981" s="14" t="s">
        <v>80</v>
      </c>
      <c r="AY981" s="167" t="s">
        <v>182</v>
      </c>
    </row>
    <row r="982" spans="2:65" s="1" customFormat="1" ht="24" customHeight="1">
      <c r="B982" s="139"/>
      <c r="C982" s="140" t="s">
        <v>1152</v>
      </c>
      <c r="D982" s="140" t="s">
        <v>184</v>
      </c>
      <c r="E982" s="141" t="s">
        <v>1153</v>
      </c>
      <c r="F982" s="142" t="s">
        <v>1154</v>
      </c>
      <c r="G982" s="143" t="s">
        <v>242</v>
      </c>
      <c r="H982" s="144">
        <v>324</v>
      </c>
      <c r="I982" s="145"/>
      <c r="J982" s="145">
        <f>ROUND(I982*H982,2)</f>
        <v>0</v>
      </c>
      <c r="K982" s="142" t="s">
        <v>193</v>
      </c>
      <c r="L982" s="29"/>
      <c r="M982" s="146" t="s">
        <v>1</v>
      </c>
      <c r="N982" s="147" t="s">
        <v>37</v>
      </c>
      <c r="O982" s="148">
        <v>0.06</v>
      </c>
      <c r="P982" s="148">
        <f>O982*H982</f>
        <v>19.439999999999998</v>
      </c>
      <c r="Q982" s="148">
        <v>0</v>
      </c>
      <c r="R982" s="148">
        <f>Q982*H982</f>
        <v>0</v>
      </c>
      <c r="S982" s="148">
        <v>0</v>
      </c>
      <c r="T982" s="149">
        <f>S982*H982</f>
        <v>0</v>
      </c>
      <c r="AR982" s="150" t="s">
        <v>286</v>
      </c>
      <c r="AT982" s="150" t="s">
        <v>184</v>
      </c>
      <c r="AU982" s="150" t="s">
        <v>82</v>
      </c>
      <c r="AY982" s="17" t="s">
        <v>182</v>
      </c>
      <c r="BE982" s="151">
        <f>IF(N982="základní",J982,0)</f>
        <v>0</v>
      </c>
      <c r="BF982" s="151">
        <f>IF(N982="snížená",J982,0)</f>
        <v>0</v>
      </c>
      <c r="BG982" s="151">
        <f>IF(N982="zákl. přenesená",J982,0)</f>
        <v>0</v>
      </c>
      <c r="BH982" s="151">
        <f>IF(N982="sníž. přenesená",J982,0)</f>
        <v>0</v>
      </c>
      <c r="BI982" s="151">
        <f>IF(N982="nulová",J982,0)</f>
        <v>0</v>
      </c>
      <c r="BJ982" s="17" t="s">
        <v>80</v>
      </c>
      <c r="BK982" s="151">
        <f>ROUND(I982*H982,2)</f>
        <v>0</v>
      </c>
      <c r="BL982" s="17" t="s">
        <v>286</v>
      </c>
      <c r="BM982" s="150" t="s">
        <v>1155</v>
      </c>
    </row>
    <row r="983" spans="2:65" s="12" customFormat="1">
      <c r="B983" s="152"/>
      <c r="D983" s="153" t="s">
        <v>195</v>
      </c>
      <c r="E983" s="154" t="s">
        <v>1</v>
      </c>
      <c r="F983" s="155" t="s">
        <v>279</v>
      </c>
      <c r="H983" s="154" t="s">
        <v>1</v>
      </c>
      <c r="L983" s="152"/>
      <c r="M983" s="156"/>
      <c r="N983" s="157"/>
      <c r="O983" s="157"/>
      <c r="P983" s="157"/>
      <c r="Q983" s="157"/>
      <c r="R983" s="157"/>
      <c r="S983" s="157"/>
      <c r="T983" s="158"/>
      <c r="AT983" s="154" t="s">
        <v>195</v>
      </c>
      <c r="AU983" s="154" t="s">
        <v>82</v>
      </c>
      <c r="AV983" s="12" t="s">
        <v>80</v>
      </c>
      <c r="AW983" s="12" t="s">
        <v>28</v>
      </c>
      <c r="AX983" s="12" t="s">
        <v>72</v>
      </c>
      <c r="AY983" s="154" t="s">
        <v>182</v>
      </c>
    </row>
    <row r="984" spans="2:65" s="13" customFormat="1">
      <c r="B984" s="159"/>
      <c r="D984" s="153" t="s">
        <v>195</v>
      </c>
      <c r="E984" s="160" t="s">
        <v>1</v>
      </c>
      <c r="F984" s="161" t="s">
        <v>920</v>
      </c>
      <c r="H984" s="162">
        <v>324</v>
      </c>
      <c r="L984" s="159"/>
      <c r="M984" s="163"/>
      <c r="N984" s="164"/>
      <c r="O984" s="164"/>
      <c r="P984" s="164"/>
      <c r="Q984" s="164"/>
      <c r="R984" s="164"/>
      <c r="S984" s="164"/>
      <c r="T984" s="165"/>
      <c r="AT984" s="160" t="s">
        <v>195</v>
      </c>
      <c r="AU984" s="160" t="s">
        <v>82</v>
      </c>
      <c r="AV984" s="13" t="s">
        <v>82</v>
      </c>
      <c r="AW984" s="13" t="s">
        <v>28</v>
      </c>
      <c r="AX984" s="13" t="s">
        <v>72</v>
      </c>
      <c r="AY984" s="160" t="s">
        <v>182</v>
      </c>
    </row>
    <row r="985" spans="2:65" s="14" customFormat="1">
      <c r="B985" s="166"/>
      <c r="D985" s="153" t="s">
        <v>195</v>
      </c>
      <c r="E985" s="167" t="s">
        <v>1</v>
      </c>
      <c r="F985" s="168" t="s">
        <v>205</v>
      </c>
      <c r="H985" s="169">
        <v>324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7" t="s">
        <v>195</v>
      </c>
      <c r="AU985" s="167" t="s">
        <v>82</v>
      </c>
      <c r="AV985" s="14" t="s">
        <v>188</v>
      </c>
      <c r="AW985" s="14" t="s">
        <v>28</v>
      </c>
      <c r="AX985" s="14" t="s">
        <v>80</v>
      </c>
      <c r="AY985" s="167" t="s">
        <v>182</v>
      </c>
    </row>
    <row r="986" spans="2:65" s="1" customFormat="1" ht="16.5" customHeight="1">
      <c r="B986" s="139"/>
      <c r="C986" s="173" t="s">
        <v>1156</v>
      </c>
      <c r="D986" s="173" t="s">
        <v>266</v>
      </c>
      <c r="E986" s="174" t="s">
        <v>1157</v>
      </c>
      <c r="F986" s="175" t="s">
        <v>1158</v>
      </c>
      <c r="G986" s="176" t="s">
        <v>242</v>
      </c>
      <c r="H986" s="177">
        <v>330.48</v>
      </c>
      <c r="I986" s="178"/>
      <c r="J986" s="178">
        <f>ROUND(I986*H986,2)</f>
        <v>0</v>
      </c>
      <c r="K986" s="175" t="s">
        <v>193</v>
      </c>
      <c r="L986" s="179"/>
      <c r="M986" s="180" t="s">
        <v>1</v>
      </c>
      <c r="N986" s="181" t="s">
        <v>37</v>
      </c>
      <c r="O986" s="148">
        <v>0</v>
      </c>
      <c r="P986" s="148">
        <f>O986*H986</f>
        <v>0</v>
      </c>
      <c r="Q986" s="148">
        <v>1.5E-3</v>
      </c>
      <c r="R986" s="148">
        <f>Q986*H986</f>
        <v>0.49572000000000005</v>
      </c>
      <c r="S986" s="148">
        <v>0</v>
      </c>
      <c r="T986" s="149">
        <f>S986*H986</f>
        <v>0</v>
      </c>
      <c r="AR986" s="150" t="s">
        <v>391</v>
      </c>
      <c r="AT986" s="150" t="s">
        <v>266</v>
      </c>
      <c r="AU986" s="150" t="s">
        <v>82</v>
      </c>
      <c r="AY986" s="17" t="s">
        <v>182</v>
      </c>
      <c r="BE986" s="151">
        <f>IF(N986="základní",J986,0)</f>
        <v>0</v>
      </c>
      <c r="BF986" s="151">
        <f>IF(N986="snížená",J986,0)</f>
        <v>0</v>
      </c>
      <c r="BG986" s="151">
        <f>IF(N986="zákl. přenesená",J986,0)</f>
        <v>0</v>
      </c>
      <c r="BH986" s="151">
        <f>IF(N986="sníž. přenesená",J986,0)</f>
        <v>0</v>
      </c>
      <c r="BI986" s="151">
        <f>IF(N986="nulová",J986,0)</f>
        <v>0</v>
      </c>
      <c r="BJ986" s="17" t="s">
        <v>80</v>
      </c>
      <c r="BK986" s="151">
        <f>ROUND(I986*H986,2)</f>
        <v>0</v>
      </c>
      <c r="BL986" s="17" t="s">
        <v>286</v>
      </c>
      <c r="BM986" s="150" t="s">
        <v>1159</v>
      </c>
    </row>
    <row r="987" spans="2:65" s="13" customFormat="1">
      <c r="B987" s="159"/>
      <c r="D987" s="153" t="s">
        <v>195</v>
      </c>
      <c r="F987" s="161" t="s">
        <v>1160</v>
      </c>
      <c r="H987" s="162">
        <v>330.48</v>
      </c>
      <c r="L987" s="159"/>
      <c r="M987" s="163"/>
      <c r="N987" s="164"/>
      <c r="O987" s="164"/>
      <c r="P987" s="164"/>
      <c r="Q987" s="164"/>
      <c r="R987" s="164"/>
      <c r="S987" s="164"/>
      <c r="T987" s="165"/>
      <c r="AT987" s="160" t="s">
        <v>195</v>
      </c>
      <c r="AU987" s="160" t="s">
        <v>82</v>
      </c>
      <c r="AV987" s="13" t="s">
        <v>82</v>
      </c>
      <c r="AW987" s="13" t="s">
        <v>3</v>
      </c>
      <c r="AX987" s="13" t="s">
        <v>80</v>
      </c>
      <c r="AY987" s="160" t="s">
        <v>182</v>
      </c>
    </row>
    <row r="988" spans="2:65" s="1" customFormat="1" ht="24" customHeight="1">
      <c r="B988" s="139"/>
      <c r="C988" s="140" t="s">
        <v>1161</v>
      </c>
      <c r="D988" s="140" t="s">
        <v>184</v>
      </c>
      <c r="E988" s="141" t="s">
        <v>1162</v>
      </c>
      <c r="F988" s="142" t="s">
        <v>1163</v>
      </c>
      <c r="G988" s="143" t="s">
        <v>242</v>
      </c>
      <c r="H988" s="144">
        <v>244.38</v>
      </c>
      <c r="I988" s="145"/>
      <c r="J988" s="145">
        <f>ROUND(I988*H988,2)</f>
        <v>0</v>
      </c>
      <c r="K988" s="142" t="s">
        <v>193</v>
      </c>
      <c r="L988" s="29"/>
      <c r="M988" s="146" t="s">
        <v>1</v>
      </c>
      <c r="N988" s="147" t="s">
        <v>37</v>
      </c>
      <c r="O988" s="148">
        <v>0.14000000000000001</v>
      </c>
      <c r="P988" s="148">
        <f>O988*H988</f>
        <v>34.213200000000001</v>
      </c>
      <c r="Q988" s="148">
        <v>0</v>
      </c>
      <c r="R988" s="148">
        <f>Q988*H988</f>
        <v>0</v>
      </c>
      <c r="S988" s="148">
        <v>0</v>
      </c>
      <c r="T988" s="149">
        <f>S988*H988</f>
        <v>0</v>
      </c>
      <c r="AR988" s="150" t="s">
        <v>286</v>
      </c>
      <c r="AT988" s="150" t="s">
        <v>184</v>
      </c>
      <c r="AU988" s="150" t="s">
        <v>82</v>
      </c>
      <c r="AY988" s="17" t="s">
        <v>182</v>
      </c>
      <c r="BE988" s="151">
        <f>IF(N988="základní",J988,0)</f>
        <v>0</v>
      </c>
      <c r="BF988" s="151">
        <f>IF(N988="snížená",J988,0)</f>
        <v>0</v>
      </c>
      <c r="BG988" s="151">
        <f>IF(N988="zákl. přenesená",J988,0)</f>
        <v>0</v>
      </c>
      <c r="BH988" s="151">
        <f>IF(N988="sníž. přenesená",J988,0)</f>
        <v>0</v>
      </c>
      <c r="BI988" s="151">
        <f>IF(N988="nulová",J988,0)</f>
        <v>0</v>
      </c>
      <c r="BJ988" s="17" t="s">
        <v>80</v>
      </c>
      <c r="BK988" s="151">
        <f>ROUND(I988*H988,2)</f>
        <v>0</v>
      </c>
      <c r="BL988" s="17" t="s">
        <v>286</v>
      </c>
      <c r="BM988" s="150" t="s">
        <v>1164</v>
      </c>
    </row>
    <row r="989" spans="2:65" s="13" customFormat="1">
      <c r="B989" s="159"/>
      <c r="D989" s="153" t="s">
        <v>195</v>
      </c>
      <c r="E989" s="160" t="s">
        <v>1</v>
      </c>
      <c r="F989" s="161" t="s">
        <v>1165</v>
      </c>
      <c r="H989" s="162">
        <v>270</v>
      </c>
      <c r="L989" s="159"/>
      <c r="M989" s="163"/>
      <c r="N989" s="164"/>
      <c r="O989" s="164"/>
      <c r="P989" s="164"/>
      <c r="Q989" s="164"/>
      <c r="R989" s="164"/>
      <c r="S989" s="164"/>
      <c r="T989" s="165"/>
      <c r="AT989" s="160" t="s">
        <v>195</v>
      </c>
      <c r="AU989" s="160" t="s">
        <v>82</v>
      </c>
      <c r="AV989" s="13" t="s">
        <v>82</v>
      </c>
      <c r="AW989" s="13" t="s">
        <v>28</v>
      </c>
      <c r="AX989" s="13" t="s">
        <v>72</v>
      </c>
      <c r="AY989" s="160" t="s">
        <v>182</v>
      </c>
    </row>
    <row r="990" spans="2:65" s="13" customFormat="1">
      <c r="B990" s="159"/>
      <c r="D990" s="153" t="s">
        <v>195</v>
      </c>
      <c r="E990" s="160" t="s">
        <v>1</v>
      </c>
      <c r="F990" s="161" t="s">
        <v>1166</v>
      </c>
      <c r="H990" s="162">
        <v>-25.62</v>
      </c>
      <c r="L990" s="159"/>
      <c r="M990" s="163"/>
      <c r="N990" s="164"/>
      <c r="O990" s="164"/>
      <c r="P990" s="164"/>
      <c r="Q990" s="164"/>
      <c r="R990" s="164"/>
      <c r="S990" s="164"/>
      <c r="T990" s="165"/>
      <c r="AT990" s="160" t="s">
        <v>195</v>
      </c>
      <c r="AU990" s="160" t="s">
        <v>82</v>
      </c>
      <c r="AV990" s="13" t="s">
        <v>82</v>
      </c>
      <c r="AW990" s="13" t="s">
        <v>28</v>
      </c>
      <c r="AX990" s="13" t="s">
        <v>72</v>
      </c>
      <c r="AY990" s="160" t="s">
        <v>182</v>
      </c>
    </row>
    <row r="991" spans="2:65" s="14" customFormat="1">
      <c r="B991" s="166"/>
      <c r="D991" s="153" t="s">
        <v>195</v>
      </c>
      <c r="E991" s="167" t="s">
        <v>1</v>
      </c>
      <c r="F991" s="168" t="s">
        <v>205</v>
      </c>
      <c r="H991" s="169">
        <v>244.38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7" t="s">
        <v>195</v>
      </c>
      <c r="AU991" s="167" t="s">
        <v>82</v>
      </c>
      <c r="AV991" s="14" t="s">
        <v>188</v>
      </c>
      <c r="AW991" s="14" t="s">
        <v>28</v>
      </c>
      <c r="AX991" s="14" t="s">
        <v>80</v>
      </c>
      <c r="AY991" s="167" t="s">
        <v>182</v>
      </c>
    </row>
    <row r="992" spans="2:65" s="1" customFormat="1" ht="24" customHeight="1">
      <c r="B992" s="139"/>
      <c r="C992" s="173" t="s">
        <v>1167</v>
      </c>
      <c r="D992" s="173" t="s">
        <v>266</v>
      </c>
      <c r="E992" s="174" t="s">
        <v>1168</v>
      </c>
      <c r="F992" s="175" t="s">
        <v>1169</v>
      </c>
      <c r="G992" s="176" t="s">
        <v>242</v>
      </c>
      <c r="H992" s="177">
        <v>498.53500000000003</v>
      </c>
      <c r="I992" s="178"/>
      <c r="J992" s="178">
        <f>ROUND(I992*H992,2)</f>
        <v>0</v>
      </c>
      <c r="K992" s="175" t="s">
        <v>193</v>
      </c>
      <c r="L992" s="179"/>
      <c r="M992" s="180" t="s">
        <v>1</v>
      </c>
      <c r="N992" s="181" t="s">
        <v>37</v>
      </c>
      <c r="O992" s="148">
        <v>0</v>
      </c>
      <c r="P992" s="148">
        <f>O992*H992</f>
        <v>0</v>
      </c>
      <c r="Q992" s="148">
        <v>2E-3</v>
      </c>
      <c r="R992" s="148">
        <f>Q992*H992</f>
        <v>0.99707000000000012</v>
      </c>
      <c r="S992" s="148">
        <v>0</v>
      </c>
      <c r="T992" s="149">
        <f>S992*H992</f>
        <v>0</v>
      </c>
      <c r="AR992" s="150" t="s">
        <v>391</v>
      </c>
      <c r="AT992" s="150" t="s">
        <v>266</v>
      </c>
      <c r="AU992" s="150" t="s">
        <v>82</v>
      </c>
      <c r="AY992" s="17" t="s">
        <v>182</v>
      </c>
      <c r="BE992" s="151">
        <f>IF(N992="základní",J992,0)</f>
        <v>0</v>
      </c>
      <c r="BF992" s="151">
        <f>IF(N992="snížená",J992,0)</f>
        <v>0</v>
      </c>
      <c r="BG992" s="151">
        <f>IF(N992="zákl. přenesená",J992,0)</f>
        <v>0</v>
      </c>
      <c r="BH992" s="151">
        <f>IF(N992="sníž. přenesená",J992,0)</f>
        <v>0</v>
      </c>
      <c r="BI992" s="151">
        <f>IF(N992="nulová",J992,0)</f>
        <v>0</v>
      </c>
      <c r="BJ992" s="17" t="s">
        <v>80</v>
      </c>
      <c r="BK992" s="151">
        <f>ROUND(I992*H992,2)</f>
        <v>0</v>
      </c>
      <c r="BL992" s="17" t="s">
        <v>286</v>
      </c>
      <c r="BM992" s="150" t="s">
        <v>1170</v>
      </c>
    </row>
    <row r="993" spans="2:65" s="13" customFormat="1">
      <c r="B993" s="159"/>
      <c r="D993" s="153" t="s">
        <v>195</v>
      </c>
      <c r="F993" s="161" t="s">
        <v>1171</v>
      </c>
      <c r="H993" s="162">
        <v>498.53500000000003</v>
      </c>
      <c r="L993" s="159"/>
      <c r="M993" s="163"/>
      <c r="N993" s="164"/>
      <c r="O993" s="164"/>
      <c r="P993" s="164"/>
      <c r="Q993" s="164"/>
      <c r="R993" s="164"/>
      <c r="S993" s="164"/>
      <c r="T993" s="165"/>
      <c r="AT993" s="160" t="s">
        <v>195</v>
      </c>
      <c r="AU993" s="160" t="s">
        <v>82</v>
      </c>
      <c r="AV993" s="13" t="s">
        <v>82</v>
      </c>
      <c r="AW993" s="13" t="s">
        <v>3</v>
      </c>
      <c r="AX993" s="13" t="s">
        <v>80</v>
      </c>
      <c r="AY993" s="160" t="s">
        <v>182</v>
      </c>
    </row>
    <row r="994" spans="2:65" s="1" customFormat="1" ht="24" customHeight="1">
      <c r="B994" s="139"/>
      <c r="C994" s="140" t="s">
        <v>1172</v>
      </c>
      <c r="D994" s="140" t="s">
        <v>184</v>
      </c>
      <c r="E994" s="141" t="s">
        <v>1173</v>
      </c>
      <c r="F994" s="142" t="s">
        <v>1163</v>
      </c>
      <c r="G994" s="143" t="s">
        <v>242</v>
      </c>
      <c r="H994" s="144">
        <v>545.14</v>
      </c>
      <c r="I994" s="145"/>
      <c r="J994" s="145">
        <f>ROUND(I994*H994,2)</f>
        <v>0</v>
      </c>
      <c r="K994" s="142" t="s">
        <v>1</v>
      </c>
      <c r="L994" s="29"/>
      <c r="M994" s="146" t="s">
        <v>1</v>
      </c>
      <c r="N994" s="147" t="s">
        <v>37</v>
      </c>
      <c r="O994" s="148">
        <v>0.14000000000000001</v>
      </c>
      <c r="P994" s="148">
        <f>O994*H994</f>
        <v>76.319600000000008</v>
      </c>
      <c r="Q994" s="148">
        <v>0</v>
      </c>
      <c r="R994" s="148">
        <f>Q994*H994</f>
        <v>0</v>
      </c>
      <c r="S994" s="148">
        <v>0</v>
      </c>
      <c r="T994" s="149">
        <f>S994*H994</f>
        <v>0</v>
      </c>
      <c r="AR994" s="150" t="s">
        <v>286</v>
      </c>
      <c r="AT994" s="150" t="s">
        <v>184</v>
      </c>
      <c r="AU994" s="150" t="s">
        <v>82</v>
      </c>
      <c r="AY994" s="17" t="s">
        <v>182</v>
      </c>
      <c r="BE994" s="151">
        <f>IF(N994="základní",J994,0)</f>
        <v>0</v>
      </c>
      <c r="BF994" s="151">
        <f>IF(N994="snížená",J994,0)</f>
        <v>0</v>
      </c>
      <c r="BG994" s="151">
        <f>IF(N994="zákl. přenesená",J994,0)</f>
        <v>0</v>
      </c>
      <c r="BH994" s="151">
        <f>IF(N994="sníž. přenesená",J994,0)</f>
        <v>0</v>
      </c>
      <c r="BI994" s="151">
        <f>IF(N994="nulová",J994,0)</f>
        <v>0</v>
      </c>
      <c r="BJ994" s="17" t="s">
        <v>80</v>
      </c>
      <c r="BK994" s="151">
        <f>ROUND(I994*H994,2)</f>
        <v>0</v>
      </c>
      <c r="BL994" s="17" t="s">
        <v>286</v>
      </c>
      <c r="BM994" s="150" t="s">
        <v>1174</v>
      </c>
    </row>
    <row r="995" spans="2:65" s="13" customFormat="1">
      <c r="B995" s="159"/>
      <c r="D995" s="153" t="s">
        <v>195</v>
      </c>
      <c r="E995" s="160" t="s">
        <v>1</v>
      </c>
      <c r="F995" s="161" t="s">
        <v>927</v>
      </c>
      <c r="H995" s="162">
        <v>545.14</v>
      </c>
      <c r="L995" s="159"/>
      <c r="M995" s="163"/>
      <c r="N995" s="164"/>
      <c r="O995" s="164"/>
      <c r="P995" s="164"/>
      <c r="Q995" s="164"/>
      <c r="R995" s="164"/>
      <c r="S995" s="164"/>
      <c r="T995" s="165"/>
      <c r="AT995" s="160" t="s">
        <v>195</v>
      </c>
      <c r="AU995" s="160" t="s">
        <v>82</v>
      </c>
      <c r="AV995" s="13" t="s">
        <v>82</v>
      </c>
      <c r="AW995" s="13" t="s">
        <v>28</v>
      </c>
      <c r="AX995" s="13" t="s">
        <v>72</v>
      </c>
      <c r="AY995" s="160" t="s">
        <v>182</v>
      </c>
    </row>
    <row r="996" spans="2:65" s="14" customFormat="1">
      <c r="B996" s="166"/>
      <c r="D996" s="153" t="s">
        <v>195</v>
      </c>
      <c r="E996" s="167" t="s">
        <v>1</v>
      </c>
      <c r="F996" s="168" t="s">
        <v>205</v>
      </c>
      <c r="H996" s="169">
        <v>545.14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7" t="s">
        <v>195</v>
      </c>
      <c r="AU996" s="167" t="s">
        <v>82</v>
      </c>
      <c r="AV996" s="14" t="s">
        <v>188</v>
      </c>
      <c r="AW996" s="14" t="s">
        <v>28</v>
      </c>
      <c r="AX996" s="14" t="s">
        <v>80</v>
      </c>
      <c r="AY996" s="167" t="s">
        <v>182</v>
      </c>
    </row>
    <row r="997" spans="2:65" s="1" customFormat="1" ht="48" customHeight="1">
      <c r="B997" s="139"/>
      <c r="C997" s="173" t="s">
        <v>1175</v>
      </c>
      <c r="D997" s="173" t="s">
        <v>266</v>
      </c>
      <c r="E997" s="174" t="s">
        <v>1176</v>
      </c>
      <c r="F997" s="175" t="s">
        <v>2180</v>
      </c>
      <c r="G997" s="176" t="s">
        <v>242</v>
      </c>
      <c r="H997" s="177">
        <v>768.20299999999997</v>
      </c>
      <c r="I997" s="178"/>
      <c r="J997" s="178">
        <f>ROUND(I997*H997,2)</f>
        <v>0</v>
      </c>
      <c r="K997" s="175" t="s">
        <v>193</v>
      </c>
      <c r="L997" s="179"/>
      <c r="M997" s="180" t="s">
        <v>1</v>
      </c>
      <c r="N997" s="181" t="s">
        <v>37</v>
      </c>
      <c r="O997" s="148">
        <v>0</v>
      </c>
      <c r="P997" s="148">
        <f>O997*H997</f>
        <v>0</v>
      </c>
      <c r="Q997" s="148">
        <v>5.0000000000000001E-4</v>
      </c>
      <c r="R997" s="148">
        <f>Q997*H997</f>
        <v>0.38410149999999998</v>
      </c>
      <c r="S997" s="148">
        <v>0</v>
      </c>
      <c r="T997" s="149">
        <f>S997*H997</f>
        <v>0</v>
      </c>
      <c r="AR997" s="150" t="s">
        <v>391</v>
      </c>
      <c r="AT997" s="150" t="s">
        <v>266</v>
      </c>
      <c r="AU997" s="150" t="s">
        <v>82</v>
      </c>
      <c r="AY997" s="17" t="s">
        <v>182</v>
      </c>
      <c r="BE997" s="151">
        <f>IF(N997="základní",J997,0)</f>
        <v>0</v>
      </c>
      <c r="BF997" s="151">
        <f>IF(N997="snížená",J997,0)</f>
        <v>0</v>
      </c>
      <c r="BG997" s="151">
        <f>IF(N997="zákl. přenesená",J997,0)</f>
        <v>0</v>
      </c>
      <c r="BH997" s="151">
        <f>IF(N997="sníž. přenesená",J997,0)</f>
        <v>0</v>
      </c>
      <c r="BI997" s="151">
        <f>IF(N997="nulová",J997,0)</f>
        <v>0</v>
      </c>
      <c r="BJ997" s="17" t="s">
        <v>80</v>
      </c>
      <c r="BK997" s="151">
        <f>ROUND(I997*H997,2)</f>
        <v>0</v>
      </c>
      <c r="BL997" s="17" t="s">
        <v>286</v>
      </c>
      <c r="BM997" s="150" t="s">
        <v>1177</v>
      </c>
    </row>
    <row r="998" spans="2:65" s="13" customFormat="1">
      <c r="B998" s="159"/>
      <c r="D998" s="153" t="s">
        <v>195</v>
      </c>
      <c r="E998" s="160" t="s">
        <v>1</v>
      </c>
      <c r="F998" s="161" t="s">
        <v>1178</v>
      </c>
      <c r="H998" s="162">
        <v>376.57</v>
      </c>
      <c r="L998" s="159"/>
      <c r="M998" s="163"/>
      <c r="N998" s="164"/>
      <c r="O998" s="164"/>
      <c r="P998" s="164"/>
      <c r="Q998" s="164"/>
      <c r="R998" s="164"/>
      <c r="S998" s="164"/>
      <c r="T998" s="165"/>
      <c r="AT998" s="160" t="s">
        <v>195</v>
      </c>
      <c r="AU998" s="160" t="s">
        <v>82</v>
      </c>
      <c r="AV998" s="13" t="s">
        <v>82</v>
      </c>
      <c r="AW998" s="13" t="s">
        <v>28</v>
      </c>
      <c r="AX998" s="13" t="s">
        <v>72</v>
      </c>
      <c r="AY998" s="160" t="s">
        <v>182</v>
      </c>
    </row>
    <row r="999" spans="2:65" s="14" customFormat="1">
      <c r="B999" s="166"/>
      <c r="D999" s="153" t="s">
        <v>195</v>
      </c>
      <c r="E999" s="167" t="s">
        <v>1</v>
      </c>
      <c r="F999" s="168" t="s">
        <v>205</v>
      </c>
      <c r="H999" s="169">
        <v>376.57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7" t="s">
        <v>195</v>
      </c>
      <c r="AU999" s="167" t="s">
        <v>82</v>
      </c>
      <c r="AV999" s="14" t="s">
        <v>188</v>
      </c>
      <c r="AW999" s="14" t="s">
        <v>28</v>
      </c>
      <c r="AX999" s="14" t="s">
        <v>80</v>
      </c>
      <c r="AY999" s="167" t="s">
        <v>182</v>
      </c>
    </row>
    <row r="1000" spans="2:65" s="13" customFormat="1">
      <c r="B1000" s="159"/>
      <c r="D1000" s="153" t="s">
        <v>195</v>
      </c>
      <c r="F1000" s="161" t="s">
        <v>1179</v>
      </c>
      <c r="H1000" s="162">
        <v>768.20299999999997</v>
      </c>
      <c r="L1000" s="159"/>
      <c r="M1000" s="163"/>
      <c r="N1000" s="164"/>
      <c r="O1000" s="164"/>
      <c r="P1000" s="164"/>
      <c r="Q1000" s="164"/>
      <c r="R1000" s="164"/>
      <c r="S1000" s="164"/>
      <c r="T1000" s="165"/>
      <c r="AT1000" s="160" t="s">
        <v>195</v>
      </c>
      <c r="AU1000" s="160" t="s">
        <v>82</v>
      </c>
      <c r="AV1000" s="13" t="s">
        <v>82</v>
      </c>
      <c r="AW1000" s="13" t="s">
        <v>3</v>
      </c>
      <c r="AX1000" s="13" t="s">
        <v>80</v>
      </c>
      <c r="AY1000" s="160" t="s">
        <v>182</v>
      </c>
    </row>
    <row r="1001" spans="2:65" s="1" customFormat="1" ht="48" customHeight="1">
      <c r="B1001" s="139"/>
      <c r="C1001" s="173" t="s">
        <v>1180</v>
      </c>
      <c r="D1001" s="173" t="s">
        <v>266</v>
      </c>
      <c r="E1001" s="174" t="s">
        <v>1181</v>
      </c>
      <c r="F1001" s="175" t="s">
        <v>2181</v>
      </c>
      <c r="G1001" s="176" t="s">
        <v>242</v>
      </c>
      <c r="H1001" s="177">
        <v>343.88299999999998</v>
      </c>
      <c r="I1001" s="178"/>
      <c r="J1001" s="178">
        <f>ROUND(I1001*H1001,2)</f>
        <v>0</v>
      </c>
      <c r="K1001" s="175" t="s">
        <v>193</v>
      </c>
      <c r="L1001" s="179"/>
      <c r="M1001" s="180" t="s">
        <v>1</v>
      </c>
      <c r="N1001" s="181" t="s">
        <v>37</v>
      </c>
      <c r="O1001" s="148">
        <v>0</v>
      </c>
      <c r="P1001" s="148">
        <f>O1001*H1001</f>
        <v>0</v>
      </c>
      <c r="Q1001" s="148">
        <v>2.9999999999999997E-4</v>
      </c>
      <c r="R1001" s="148">
        <f>Q1001*H1001</f>
        <v>0.10316489999999999</v>
      </c>
      <c r="S1001" s="148">
        <v>0</v>
      </c>
      <c r="T1001" s="149">
        <f>S1001*H1001</f>
        <v>0</v>
      </c>
      <c r="AR1001" s="150" t="s">
        <v>391</v>
      </c>
      <c r="AT1001" s="150" t="s">
        <v>266</v>
      </c>
      <c r="AU1001" s="150" t="s">
        <v>82</v>
      </c>
      <c r="AY1001" s="17" t="s">
        <v>182</v>
      </c>
      <c r="BE1001" s="151">
        <f>IF(N1001="základní",J1001,0)</f>
        <v>0</v>
      </c>
      <c r="BF1001" s="151">
        <f>IF(N1001="snížená",J1001,0)</f>
        <v>0</v>
      </c>
      <c r="BG1001" s="151">
        <f>IF(N1001="zákl. přenesená",J1001,0)</f>
        <v>0</v>
      </c>
      <c r="BH1001" s="151">
        <f>IF(N1001="sníž. přenesená",J1001,0)</f>
        <v>0</v>
      </c>
      <c r="BI1001" s="151">
        <f>IF(N1001="nulová",J1001,0)</f>
        <v>0</v>
      </c>
      <c r="BJ1001" s="17" t="s">
        <v>80</v>
      </c>
      <c r="BK1001" s="151">
        <f>ROUND(I1001*H1001,2)</f>
        <v>0</v>
      </c>
      <c r="BL1001" s="17" t="s">
        <v>286</v>
      </c>
      <c r="BM1001" s="150" t="s">
        <v>1182</v>
      </c>
    </row>
    <row r="1002" spans="2:65" s="13" customFormat="1">
      <c r="B1002" s="159"/>
      <c r="D1002" s="153" t="s">
        <v>195</v>
      </c>
      <c r="E1002" s="160" t="s">
        <v>1</v>
      </c>
      <c r="F1002" s="161" t="s">
        <v>121</v>
      </c>
      <c r="H1002" s="162">
        <v>168.57</v>
      </c>
      <c r="L1002" s="159"/>
      <c r="M1002" s="163"/>
      <c r="N1002" s="164"/>
      <c r="O1002" s="164"/>
      <c r="P1002" s="164"/>
      <c r="Q1002" s="164"/>
      <c r="R1002" s="164"/>
      <c r="S1002" s="164"/>
      <c r="T1002" s="165"/>
      <c r="AT1002" s="160" t="s">
        <v>195</v>
      </c>
      <c r="AU1002" s="160" t="s">
        <v>82</v>
      </c>
      <c r="AV1002" s="13" t="s">
        <v>82</v>
      </c>
      <c r="AW1002" s="13" t="s">
        <v>28</v>
      </c>
      <c r="AX1002" s="13" t="s">
        <v>72</v>
      </c>
      <c r="AY1002" s="160" t="s">
        <v>182</v>
      </c>
    </row>
    <row r="1003" spans="2:65" s="14" customFormat="1">
      <c r="B1003" s="166"/>
      <c r="D1003" s="153" t="s">
        <v>195</v>
      </c>
      <c r="E1003" s="167" t="s">
        <v>1</v>
      </c>
      <c r="F1003" s="168" t="s">
        <v>205</v>
      </c>
      <c r="H1003" s="169">
        <v>168.57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7" t="s">
        <v>195</v>
      </c>
      <c r="AU1003" s="167" t="s">
        <v>82</v>
      </c>
      <c r="AV1003" s="14" t="s">
        <v>188</v>
      </c>
      <c r="AW1003" s="14" t="s">
        <v>28</v>
      </c>
      <c r="AX1003" s="14" t="s">
        <v>80</v>
      </c>
      <c r="AY1003" s="167" t="s">
        <v>182</v>
      </c>
    </row>
    <row r="1004" spans="2:65" s="13" customFormat="1">
      <c r="B1004" s="159"/>
      <c r="D1004" s="153" t="s">
        <v>195</v>
      </c>
      <c r="F1004" s="161" t="s">
        <v>1183</v>
      </c>
      <c r="H1004" s="162">
        <v>343.88299999999998</v>
      </c>
      <c r="L1004" s="159"/>
      <c r="M1004" s="163"/>
      <c r="N1004" s="164"/>
      <c r="O1004" s="164"/>
      <c r="P1004" s="164"/>
      <c r="Q1004" s="164"/>
      <c r="R1004" s="164"/>
      <c r="S1004" s="164"/>
      <c r="T1004" s="165"/>
      <c r="AT1004" s="160" t="s">
        <v>195</v>
      </c>
      <c r="AU1004" s="160" t="s">
        <v>82</v>
      </c>
      <c r="AV1004" s="13" t="s">
        <v>82</v>
      </c>
      <c r="AW1004" s="13" t="s">
        <v>3</v>
      </c>
      <c r="AX1004" s="13" t="s">
        <v>80</v>
      </c>
      <c r="AY1004" s="160" t="s">
        <v>182</v>
      </c>
    </row>
    <row r="1005" spans="2:65" s="1" customFormat="1" ht="24" customHeight="1">
      <c r="B1005" s="139"/>
      <c r="C1005" s="140" t="s">
        <v>1184</v>
      </c>
      <c r="D1005" s="140" t="s">
        <v>184</v>
      </c>
      <c r="E1005" s="141" t="s">
        <v>1185</v>
      </c>
      <c r="F1005" s="142" t="s">
        <v>1186</v>
      </c>
      <c r="G1005" s="143" t="s">
        <v>242</v>
      </c>
      <c r="H1005" s="144">
        <v>39.325000000000003</v>
      </c>
      <c r="I1005" s="145"/>
      <c r="J1005" s="145">
        <f>ROUND(I1005*H1005,2)</f>
        <v>0</v>
      </c>
      <c r="K1005" s="142" t="s">
        <v>193</v>
      </c>
      <c r="L1005" s="29"/>
      <c r="M1005" s="146" t="s">
        <v>1</v>
      </c>
      <c r="N1005" s="147" t="s">
        <v>37</v>
      </c>
      <c r="O1005" s="148">
        <v>0.21099999999999999</v>
      </c>
      <c r="P1005" s="148">
        <f>O1005*H1005</f>
        <v>8.2975750000000001</v>
      </c>
      <c r="Q1005" s="148">
        <v>6.0000000000000001E-3</v>
      </c>
      <c r="R1005" s="148">
        <f>Q1005*H1005</f>
        <v>0.23595000000000002</v>
      </c>
      <c r="S1005" s="148">
        <v>0</v>
      </c>
      <c r="T1005" s="149">
        <f>S1005*H1005</f>
        <v>0</v>
      </c>
      <c r="AR1005" s="150" t="s">
        <v>286</v>
      </c>
      <c r="AT1005" s="150" t="s">
        <v>184</v>
      </c>
      <c r="AU1005" s="150" t="s">
        <v>82</v>
      </c>
      <c r="AY1005" s="17" t="s">
        <v>182</v>
      </c>
      <c r="BE1005" s="151">
        <f>IF(N1005="základní",J1005,0)</f>
        <v>0</v>
      </c>
      <c r="BF1005" s="151">
        <f>IF(N1005="snížená",J1005,0)</f>
        <v>0</v>
      </c>
      <c r="BG1005" s="151">
        <f>IF(N1005="zákl. přenesená",J1005,0)</f>
        <v>0</v>
      </c>
      <c r="BH1005" s="151">
        <f>IF(N1005="sníž. přenesená",J1005,0)</f>
        <v>0</v>
      </c>
      <c r="BI1005" s="151">
        <f>IF(N1005="nulová",J1005,0)</f>
        <v>0</v>
      </c>
      <c r="BJ1005" s="17" t="s">
        <v>80</v>
      </c>
      <c r="BK1005" s="151">
        <f>ROUND(I1005*H1005,2)</f>
        <v>0</v>
      </c>
      <c r="BL1005" s="17" t="s">
        <v>286</v>
      </c>
      <c r="BM1005" s="150" t="s">
        <v>1187</v>
      </c>
    </row>
    <row r="1006" spans="2:65" s="12" customFormat="1">
      <c r="B1006" s="152"/>
      <c r="D1006" s="153" t="s">
        <v>195</v>
      </c>
      <c r="E1006" s="154" t="s">
        <v>1</v>
      </c>
      <c r="F1006" s="155" t="s">
        <v>1188</v>
      </c>
      <c r="H1006" s="154" t="s">
        <v>1</v>
      </c>
      <c r="L1006" s="152"/>
      <c r="M1006" s="156"/>
      <c r="N1006" s="157"/>
      <c r="O1006" s="157"/>
      <c r="P1006" s="157"/>
      <c r="Q1006" s="157"/>
      <c r="R1006" s="157"/>
      <c r="S1006" s="157"/>
      <c r="T1006" s="158"/>
      <c r="AT1006" s="154" t="s">
        <v>195</v>
      </c>
      <c r="AU1006" s="154" t="s">
        <v>82</v>
      </c>
      <c r="AV1006" s="12" t="s">
        <v>80</v>
      </c>
      <c r="AW1006" s="12" t="s">
        <v>28</v>
      </c>
      <c r="AX1006" s="12" t="s">
        <v>72</v>
      </c>
      <c r="AY1006" s="154" t="s">
        <v>182</v>
      </c>
    </row>
    <row r="1007" spans="2:65" s="13" customFormat="1">
      <c r="B1007" s="159"/>
      <c r="D1007" s="153" t="s">
        <v>195</v>
      </c>
      <c r="E1007" s="160" t="s">
        <v>1</v>
      </c>
      <c r="F1007" s="161" t="s">
        <v>1189</v>
      </c>
      <c r="H1007" s="162">
        <v>39.325000000000003</v>
      </c>
      <c r="L1007" s="159"/>
      <c r="M1007" s="163"/>
      <c r="N1007" s="164"/>
      <c r="O1007" s="164"/>
      <c r="P1007" s="164"/>
      <c r="Q1007" s="164"/>
      <c r="R1007" s="164"/>
      <c r="S1007" s="164"/>
      <c r="T1007" s="165"/>
      <c r="AT1007" s="160" t="s">
        <v>195</v>
      </c>
      <c r="AU1007" s="160" t="s">
        <v>82</v>
      </c>
      <c r="AV1007" s="13" t="s">
        <v>82</v>
      </c>
      <c r="AW1007" s="13" t="s">
        <v>28</v>
      </c>
      <c r="AX1007" s="13" t="s">
        <v>72</v>
      </c>
      <c r="AY1007" s="160" t="s">
        <v>182</v>
      </c>
    </row>
    <row r="1008" spans="2:65" s="14" customFormat="1">
      <c r="B1008" s="166"/>
      <c r="D1008" s="153" t="s">
        <v>195</v>
      </c>
      <c r="E1008" s="167" t="s">
        <v>1</v>
      </c>
      <c r="F1008" s="168" t="s">
        <v>205</v>
      </c>
      <c r="H1008" s="169">
        <v>39.325000000000003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7" t="s">
        <v>195</v>
      </c>
      <c r="AU1008" s="167" t="s">
        <v>82</v>
      </c>
      <c r="AV1008" s="14" t="s">
        <v>188</v>
      </c>
      <c r="AW1008" s="14" t="s">
        <v>28</v>
      </c>
      <c r="AX1008" s="14" t="s">
        <v>80</v>
      </c>
      <c r="AY1008" s="167" t="s">
        <v>182</v>
      </c>
    </row>
    <row r="1009" spans="2:65" s="1" customFormat="1" ht="16.5" customHeight="1">
      <c r="B1009" s="139"/>
      <c r="C1009" s="173" t="s">
        <v>1190</v>
      </c>
      <c r="D1009" s="173" t="s">
        <v>266</v>
      </c>
      <c r="E1009" s="174" t="s">
        <v>1191</v>
      </c>
      <c r="F1009" s="175" t="s">
        <v>1192</v>
      </c>
      <c r="G1009" s="176" t="s">
        <v>242</v>
      </c>
      <c r="H1009" s="177">
        <v>41.290999999999997</v>
      </c>
      <c r="I1009" s="178"/>
      <c r="J1009" s="178">
        <f>ROUND(I1009*H1009,2)</f>
        <v>0</v>
      </c>
      <c r="K1009" s="175" t="s">
        <v>193</v>
      </c>
      <c r="L1009" s="179"/>
      <c r="M1009" s="180" t="s">
        <v>1</v>
      </c>
      <c r="N1009" s="181" t="s">
        <v>37</v>
      </c>
      <c r="O1009" s="148">
        <v>0</v>
      </c>
      <c r="P1009" s="148">
        <f>O1009*H1009</f>
        <v>0</v>
      </c>
      <c r="Q1009" s="148">
        <v>1.1999999999999999E-3</v>
      </c>
      <c r="R1009" s="148">
        <f>Q1009*H1009</f>
        <v>4.9549199999999995E-2</v>
      </c>
      <c r="S1009" s="148">
        <v>0</v>
      </c>
      <c r="T1009" s="149">
        <f>S1009*H1009</f>
        <v>0</v>
      </c>
      <c r="AR1009" s="150" t="s">
        <v>391</v>
      </c>
      <c r="AT1009" s="150" t="s">
        <v>266</v>
      </c>
      <c r="AU1009" s="150" t="s">
        <v>82</v>
      </c>
      <c r="AY1009" s="17" t="s">
        <v>182</v>
      </c>
      <c r="BE1009" s="151">
        <f>IF(N1009="základní",J1009,0)</f>
        <v>0</v>
      </c>
      <c r="BF1009" s="151">
        <f>IF(N1009="snížená",J1009,0)</f>
        <v>0</v>
      </c>
      <c r="BG1009" s="151">
        <f>IF(N1009="zákl. přenesená",J1009,0)</f>
        <v>0</v>
      </c>
      <c r="BH1009" s="151">
        <f>IF(N1009="sníž. přenesená",J1009,0)</f>
        <v>0</v>
      </c>
      <c r="BI1009" s="151">
        <f>IF(N1009="nulová",J1009,0)</f>
        <v>0</v>
      </c>
      <c r="BJ1009" s="17" t="s">
        <v>80</v>
      </c>
      <c r="BK1009" s="151">
        <f>ROUND(I1009*H1009,2)</f>
        <v>0</v>
      </c>
      <c r="BL1009" s="17" t="s">
        <v>286</v>
      </c>
      <c r="BM1009" s="150" t="s">
        <v>1193</v>
      </c>
    </row>
    <row r="1010" spans="2:65" s="13" customFormat="1">
      <c r="B1010" s="159"/>
      <c r="D1010" s="153" t="s">
        <v>195</v>
      </c>
      <c r="F1010" s="161" t="s">
        <v>1194</v>
      </c>
      <c r="H1010" s="162">
        <v>41.290999999999997</v>
      </c>
      <c r="L1010" s="159"/>
      <c r="M1010" s="163"/>
      <c r="N1010" s="164"/>
      <c r="O1010" s="164"/>
      <c r="P1010" s="164"/>
      <c r="Q1010" s="164"/>
      <c r="R1010" s="164"/>
      <c r="S1010" s="164"/>
      <c r="T1010" s="165"/>
      <c r="AT1010" s="160" t="s">
        <v>195</v>
      </c>
      <c r="AU1010" s="160" t="s">
        <v>82</v>
      </c>
      <c r="AV1010" s="13" t="s">
        <v>82</v>
      </c>
      <c r="AW1010" s="13" t="s">
        <v>3</v>
      </c>
      <c r="AX1010" s="13" t="s">
        <v>80</v>
      </c>
      <c r="AY1010" s="160" t="s">
        <v>182</v>
      </c>
    </row>
    <row r="1011" spans="2:65" s="1" customFormat="1" ht="24" customHeight="1">
      <c r="B1011" s="139"/>
      <c r="C1011" s="140" t="s">
        <v>1195</v>
      </c>
      <c r="D1011" s="140" t="s">
        <v>184</v>
      </c>
      <c r="E1011" s="141" t="s">
        <v>1196</v>
      </c>
      <c r="F1011" s="142" t="s">
        <v>1197</v>
      </c>
      <c r="G1011" s="143" t="s">
        <v>242</v>
      </c>
      <c r="H1011" s="144">
        <v>630</v>
      </c>
      <c r="I1011" s="145"/>
      <c r="J1011" s="145">
        <f>ROUND(I1011*H1011,2)</f>
        <v>0</v>
      </c>
      <c r="K1011" s="142" t="s">
        <v>193</v>
      </c>
      <c r="L1011" s="29"/>
      <c r="M1011" s="146" t="s">
        <v>1</v>
      </c>
      <c r="N1011" s="147" t="s">
        <v>37</v>
      </c>
      <c r="O1011" s="148">
        <v>0.14000000000000001</v>
      </c>
      <c r="P1011" s="148">
        <f>O1011*H1011</f>
        <v>88.2</v>
      </c>
      <c r="Q1011" s="148">
        <v>1.16E-3</v>
      </c>
      <c r="R1011" s="148">
        <f>Q1011*H1011</f>
        <v>0.73080000000000001</v>
      </c>
      <c r="S1011" s="148">
        <v>0</v>
      </c>
      <c r="T1011" s="149">
        <f>S1011*H1011</f>
        <v>0</v>
      </c>
      <c r="AR1011" s="150" t="s">
        <v>286</v>
      </c>
      <c r="AT1011" s="150" t="s">
        <v>184</v>
      </c>
      <c r="AU1011" s="150" t="s">
        <v>82</v>
      </c>
      <c r="AY1011" s="17" t="s">
        <v>182</v>
      </c>
      <c r="BE1011" s="151">
        <f>IF(N1011="základní",J1011,0)</f>
        <v>0</v>
      </c>
      <c r="BF1011" s="151">
        <f>IF(N1011="snížená",J1011,0)</f>
        <v>0</v>
      </c>
      <c r="BG1011" s="151">
        <f>IF(N1011="zákl. přenesená",J1011,0)</f>
        <v>0</v>
      </c>
      <c r="BH1011" s="151">
        <f>IF(N1011="sníž. přenesená",J1011,0)</f>
        <v>0</v>
      </c>
      <c r="BI1011" s="151">
        <f>IF(N1011="nulová",J1011,0)</f>
        <v>0</v>
      </c>
      <c r="BJ1011" s="17" t="s">
        <v>80</v>
      </c>
      <c r="BK1011" s="151">
        <f>ROUND(I1011*H1011,2)</f>
        <v>0</v>
      </c>
      <c r="BL1011" s="17" t="s">
        <v>286</v>
      </c>
      <c r="BM1011" s="150" t="s">
        <v>1198</v>
      </c>
    </row>
    <row r="1012" spans="2:65" s="13" customFormat="1">
      <c r="B1012" s="159"/>
      <c r="D1012" s="153" t="s">
        <v>195</v>
      </c>
      <c r="E1012" s="160" t="s">
        <v>1</v>
      </c>
      <c r="F1012" s="161" t="s">
        <v>937</v>
      </c>
      <c r="H1012" s="162">
        <v>630</v>
      </c>
      <c r="L1012" s="159"/>
      <c r="M1012" s="163"/>
      <c r="N1012" s="164"/>
      <c r="O1012" s="164"/>
      <c r="P1012" s="164"/>
      <c r="Q1012" s="164"/>
      <c r="R1012" s="164"/>
      <c r="S1012" s="164"/>
      <c r="T1012" s="165"/>
      <c r="AT1012" s="160" t="s">
        <v>195</v>
      </c>
      <c r="AU1012" s="160" t="s">
        <v>82</v>
      </c>
      <c r="AV1012" s="13" t="s">
        <v>82</v>
      </c>
      <c r="AW1012" s="13" t="s">
        <v>28</v>
      </c>
      <c r="AX1012" s="13" t="s">
        <v>72</v>
      </c>
      <c r="AY1012" s="160" t="s">
        <v>182</v>
      </c>
    </row>
    <row r="1013" spans="2:65" s="14" customFormat="1">
      <c r="B1013" s="166"/>
      <c r="D1013" s="153" t="s">
        <v>195</v>
      </c>
      <c r="E1013" s="167" t="s">
        <v>1</v>
      </c>
      <c r="F1013" s="168" t="s">
        <v>205</v>
      </c>
      <c r="H1013" s="169">
        <v>630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7" t="s">
        <v>195</v>
      </c>
      <c r="AU1013" s="167" t="s">
        <v>82</v>
      </c>
      <c r="AV1013" s="14" t="s">
        <v>188</v>
      </c>
      <c r="AW1013" s="14" t="s">
        <v>28</v>
      </c>
      <c r="AX1013" s="14" t="s">
        <v>80</v>
      </c>
      <c r="AY1013" s="167" t="s">
        <v>182</v>
      </c>
    </row>
    <row r="1014" spans="2:65" s="1" customFormat="1" ht="24" customHeight="1">
      <c r="B1014" s="139"/>
      <c r="C1014" s="173" t="s">
        <v>1199</v>
      </c>
      <c r="D1014" s="173" t="s">
        <v>266</v>
      </c>
      <c r="E1014" s="174" t="s">
        <v>1200</v>
      </c>
      <c r="F1014" s="175" t="s">
        <v>1201</v>
      </c>
      <c r="G1014" s="176" t="s">
        <v>242</v>
      </c>
      <c r="H1014" s="177">
        <v>642.6</v>
      </c>
      <c r="I1014" s="178"/>
      <c r="J1014" s="178">
        <f>ROUND(I1014*H1014,2)</f>
        <v>0</v>
      </c>
      <c r="K1014" s="175" t="s">
        <v>193</v>
      </c>
      <c r="L1014" s="179"/>
      <c r="M1014" s="180" t="s">
        <v>1</v>
      </c>
      <c r="N1014" s="181" t="s">
        <v>37</v>
      </c>
      <c r="O1014" s="148">
        <v>0</v>
      </c>
      <c r="P1014" s="148">
        <f>O1014*H1014</f>
        <v>0</v>
      </c>
      <c r="Q1014" s="148">
        <v>5.0000000000000001E-3</v>
      </c>
      <c r="R1014" s="148">
        <f>Q1014*H1014</f>
        <v>3.2130000000000001</v>
      </c>
      <c r="S1014" s="148">
        <v>0</v>
      </c>
      <c r="T1014" s="149">
        <f>S1014*H1014</f>
        <v>0</v>
      </c>
      <c r="AR1014" s="150" t="s">
        <v>391</v>
      </c>
      <c r="AT1014" s="150" t="s">
        <v>266</v>
      </c>
      <c r="AU1014" s="150" t="s">
        <v>82</v>
      </c>
      <c r="AY1014" s="17" t="s">
        <v>182</v>
      </c>
      <c r="BE1014" s="151">
        <f>IF(N1014="základní",J1014,0)</f>
        <v>0</v>
      </c>
      <c r="BF1014" s="151">
        <f>IF(N1014="snížená",J1014,0)</f>
        <v>0</v>
      </c>
      <c r="BG1014" s="151">
        <f>IF(N1014="zákl. přenesená",J1014,0)</f>
        <v>0</v>
      </c>
      <c r="BH1014" s="151">
        <f>IF(N1014="sníž. přenesená",J1014,0)</f>
        <v>0</v>
      </c>
      <c r="BI1014" s="151">
        <f>IF(N1014="nulová",J1014,0)</f>
        <v>0</v>
      </c>
      <c r="BJ1014" s="17" t="s">
        <v>80</v>
      </c>
      <c r="BK1014" s="151">
        <f>ROUND(I1014*H1014,2)</f>
        <v>0</v>
      </c>
      <c r="BL1014" s="17" t="s">
        <v>286</v>
      </c>
      <c r="BM1014" s="150" t="s">
        <v>1202</v>
      </c>
    </row>
    <row r="1015" spans="2:65" s="13" customFormat="1">
      <c r="B1015" s="159"/>
      <c r="D1015" s="153" t="s">
        <v>195</v>
      </c>
      <c r="E1015" s="160" t="s">
        <v>1</v>
      </c>
      <c r="F1015" s="161" t="s">
        <v>937</v>
      </c>
      <c r="H1015" s="162">
        <v>630</v>
      </c>
      <c r="L1015" s="159"/>
      <c r="M1015" s="163"/>
      <c r="N1015" s="164"/>
      <c r="O1015" s="164"/>
      <c r="P1015" s="164"/>
      <c r="Q1015" s="164"/>
      <c r="R1015" s="164"/>
      <c r="S1015" s="164"/>
      <c r="T1015" s="165"/>
      <c r="AT1015" s="160" t="s">
        <v>195</v>
      </c>
      <c r="AU1015" s="160" t="s">
        <v>82</v>
      </c>
      <c r="AV1015" s="13" t="s">
        <v>82</v>
      </c>
      <c r="AW1015" s="13" t="s">
        <v>28</v>
      </c>
      <c r="AX1015" s="13" t="s">
        <v>72</v>
      </c>
      <c r="AY1015" s="160" t="s">
        <v>182</v>
      </c>
    </row>
    <row r="1016" spans="2:65" s="14" customFormat="1">
      <c r="B1016" s="166"/>
      <c r="D1016" s="153" t="s">
        <v>195</v>
      </c>
      <c r="E1016" s="167" t="s">
        <v>1</v>
      </c>
      <c r="F1016" s="168" t="s">
        <v>205</v>
      </c>
      <c r="H1016" s="169">
        <v>630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7" t="s">
        <v>195</v>
      </c>
      <c r="AU1016" s="167" t="s">
        <v>82</v>
      </c>
      <c r="AV1016" s="14" t="s">
        <v>188</v>
      </c>
      <c r="AW1016" s="14" t="s">
        <v>28</v>
      </c>
      <c r="AX1016" s="14" t="s">
        <v>80</v>
      </c>
      <c r="AY1016" s="167" t="s">
        <v>182</v>
      </c>
    </row>
    <row r="1017" spans="2:65" s="13" customFormat="1">
      <c r="B1017" s="159"/>
      <c r="D1017" s="153" t="s">
        <v>195</v>
      </c>
      <c r="F1017" s="161" t="s">
        <v>1203</v>
      </c>
      <c r="H1017" s="162">
        <v>642.6</v>
      </c>
      <c r="L1017" s="159"/>
      <c r="M1017" s="163"/>
      <c r="N1017" s="164"/>
      <c r="O1017" s="164"/>
      <c r="P1017" s="164"/>
      <c r="Q1017" s="164"/>
      <c r="R1017" s="164"/>
      <c r="S1017" s="164"/>
      <c r="T1017" s="165"/>
      <c r="AT1017" s="160" t="s">
        <v>195</v>
      </c>
      <c r="AU1017" s="160" t="s">
        <v>82</v>
      </c>
      <c r="AV1017" s="13" t="s">
        <v>82</v>
      </c>
      <c r="AW1017" s="13" t="s">
        <v>3</v>
      </c>
      <c r="AX1017" s="13" t="s">
        <v>80</v>
      </c>
      <c r="AY1017" s="160" t="s">
        <v>182</v>
      </c>
    </row>
    <row r="1018" spans="2:65" s="1" customFormat="1" ht="24" customHeight="1">
      <c r="B1018" s="139"/>
      <c r="C1018" s="140" t="s">
        <v>1204</v>
      </c>
      <c r="D1018" s="140" t="s">
        <v>184</v>
      </c>
      <c r="E1018" s="141" t="s">
        <v>1205</v>
      </c>
      <c r="F1018" s="142" t="s">
        <v>1197</v>
      </c>
      <c r="G1018" s="143" t="s">
        <v>242</v>
      </c>
      <c r="H1018" s="144">
        <v>289.82</v>
      </c>
      <c r="I1018" s="145"/>
      <c r="J1018" s="145">
        <f>ROUND(I1018*H1018,2)</f>
        <v>0</v>
      </c>
      <c r="K1018" s="142" t="s">
        <v>1</v>
      </c>
      <c r="L1018" s="29"/>
      <c r="M1018" s="146" t="s">
        <v>1</v>
      </c>
      <c r="N1018" s="147" t="s">
        <v>37</v>
      </c>
      <c r="O1018" s="148">
        <v>0.14000000000000001</v>
      </c>
      <c r="P1018" s="148">
        <f>O1018*H1018</f>
        <v>40.574800000000003</v>
      </c>
      <c r="Q1018" s="148">
        <v>1.16E-3</v>
      </c>
      <c r="R1018" s="148">
        <f>Q1018*H1018</f>
        <v>0.33619119999999997</v>
      </c>
      <c r="S1018" s="148">
        <v>0</v>
      </c>
      <c r="T1018" s="149">
        <f>S1018*H1018</f>
        <v>0</v>
      </c>
      <c r="AR1018" s="150" t="s">
        <v>286</v>
      </c>
      <c r="AT1018" s="150" t="s">
        <v>184</v>
      </c>
      <c r="AU1018" s="150" t="s">
        <v>82</v>
      </c>
      <c r="AY1018" s="17" t="s">
        <v>182</v>
      </c>
      <c r="BE1018" s="151">
        <f>IF(N1018="základní",J1018,0)</f>
        <v>0</v>
      </c>
      <c r="BF1018" s="151">
        <f>IF(N1018="snížená",J1018,0)</f>
        <v>0</v>
      </c>
      <c r="BG1018" s="151">
        <f>IF(N1018="zákl. přenesená",J1018,0)</f>
        <v>0</v>
      </c>
      <c r="BH1018" s="151">
        <f>IF(N1018="sníž. přenesená",J1018,0)</f>
        <v>0</v>
      </c>
      <c r="BI1018" s="151">
        <f>IF(N1018="nulová",J1018,0)</f>
        <v>0</v>
      </c>
      <c r="BJ1018" s="17" t="s">
        <v>80</v>
      </c>
      <c r="BK1018" s="151">
        <f>ROUND(I1018*H1018,2)</f>
        <v>0</v>
      </c>
      <c r="BL1018" s="17" t="s">
        <v>286</v>
      </c>
      <c r="BM1018" s="150" t="s">
        <v>1206</v>
      </c>
    </row>
    <row r="1019" spans="2:65" s="12" customFormat="1">
      <c r="B1019" s="152"/>
      <c r="D1019" s="153" t="s">
        <v>195</v>
      </c>
      <c r="E1019" s="154" t="s">
        <v>1</v>
      </c>
      <c r="F1019" s="155" t="s">
        <v>1207</v>
      </c>
      <c r="H1019" s="154" t="s">
        <v>1</v>
      </c>
      <c r="L1019" s="152"/>
      <c r="M1019" s="156"/>
      <c r="N1019" s="157"/>
      <c r="O1019" s="157"/>
      <c r="P1019" s="157"/>
      <c r="Q1019" s="157"/>
      <c r="R1019" s="157"/>
      <c r="S1019" s="157"/>
      <c r="T1019" s="158"/>
      <c r="AT1019" s="154" t="s">
        <v>195</v>
      </c>
      <c r="AU1019" s="154" t="s">
        <v>82</v>
      </c>
      <c r="AV1019" s="12" t="s">
        <v>80</v>
      </c>
      <c r="AW1019" s="12" t="s">
        <v>28</v>
      </c>
      <c r="AX1019" s="12" t="s">
        <v>72</v>
      </c>
      <c r="AY1019" s="154" t="s">
        <v>182</v>
      </c>
    </row>
    <row r="1020" spans="2:65" s="13" customFormat="1">
      <c r="B1020" s="159"/>
      <c r="D1020" s="153" t="s">
        <v>195</v>
      </c>
      <c r="E1020" s="160" t="s">
        <v>1</v>
      </c>
      <c r="F1020" s="161" t="s">
        <v>1208</v>
      </c>
      <c r="H1020" s="162">
        <v>289.82</v>
      </c>
      <c r="L1020" s="159"/>
      <c r="M1020" s="163"/>
      <c r="N1020" s="164"/>
      <c r="O1020" s="164"/>
      <c r="P1020" s="164"/>
      <c r="Q1020" s="164"/>
      <c r="R1020" s="164"/>
      <c r="S1020" s="164"/>
      <c r="T1020" s="165"/>
      <c r="AT1020" s="160" t="s">
        <v>195</v>
      </c>
      <c r="AU1020" s="160" t="s">
        <v>82</v>
      </c>
      <c r="AV1020" s="13" t="s">
        <v>82</v>
      </c>
      <c r="AW1020" s="13" t="s">
        <v>28</v>
      </c>
      <c r="AX1020" s="13" t="s">
        <v>72</v>
      </c>
      <c r="AY1020" s="160" t="s">
        <v>182</v>
      </c>
    </row>
    <row r="1021" spans="2:65" s="14" customFormat="1">
      <c r="B1021" s="166"/>
      <c r="D1021" s="153" t="s">
        <v>195</v>
      </c>
      <c r="E1021" s="167" t="s">
        <v>1</v>
      </c>
      <c r="F1021" s="168" t="s">
        <v>205</v>
      </c>
      <c r="H1021" s="169">
        <v>289.82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7" t="s">
        <v>195</v>
      </c>
      <c r="AU1021" s="167" t="s">
        <v>82</v>
      </c>
      <c r="AV1021" s="14" t="s">
        <v>188</v>
      </c>
      <c r="AW1021" s="14" t="s">
        <v>28</v>
      </c>
      <c r="AX1021" s="14" t="s">
        <v>80</v>
      </c>
      <c r="AY1021" s="167" t="s">
        <v>182</v>
      </c>
    </row>
    <row r="1022" spans="2:65" s="1" customFormat="1" ht="24" customHeight="1">
      <c r="B1022" s="139"/>
      <c r="C1022" s="173" t="s">
        <v>1209</v>
      </c>
      <c r="D1022" s="173" t="s">
        <v>266</v>
      </c>
      <c r="E1022" s="174" t="s">
        <v>1210</v>
      </c>
      <c r="F1022" s="175" t="s">
        <v>1211</v>
      </c>
      <c r="G1022" s="176" t="s">
        <v>242</v>
      </c>
      <c r="H1022" s="177">
        <v>298.51499999999999</v>
      </c>
      <c r="I1022" s="178"/>
      <c r="J1022" s="178">
        <f>ROUND(I1022*H1022,2)</f>
        <v>0</v>
      </c>
      <c r="K1022" s="175" t="s">
        <v>193</v>
      </c>
      <c r="L1022" s="179"/>
      <c r="M1022" s="180" t="s">
        <v>1</v>
      </c>
      <c r="N1022" s="181" t="s">
        <v>37</v>
      </c>
      <c r="O1022" s="148">
        <v>0</v>
      </c>
      <c r="P1022" s="148">
        <f>O1022*H1022</f>
        <v>0</v>
      </c>
      <c r="Q1022" s="148">
        <v>4.4999999999999997E-3</v>
      </c>
      <c r="R1022" s="148">
        <f>Q1022*H1022</f>
        <v>1.3433174999999999</v>
      </c>
      <c r="S1022" s="148">
        <v>0</v>
      </c>
      <c r="T1022" s="149">
        <f>S1022*H1022</f>
        <v>0</v>
      </c>
      <c r="AR1022" s="150" t="s">
        <v>391</v>
      </c>
      <c r="AT1022" s="150" t="s">
        <v>266</v>
      </c>
      <c r="AU1022" s="150" t="s">
        <v>82</v>
      </c>
      <c r="AY1022" s="17" t="s">
        <v>182</v>
      </c>
      <c r="BE1022" s="151">
        <f>IF(N1022="základní",J1022,0)</f>
        <v>0</v>
      </c>
      <c r="BF1022" s="151">
        <f>IF(N1022="snížená",J1022,0)</f>
        <v>0</v>
      </c>
      <c r="BG1022" s="151">
        <f>IF(N1022="zákl. přenesená",J1022,0)</f>
        <v>0</v>
      </c>
      <c r="BH1022" s="151">
        <f>IF(N1022="sníž. přenesená",J1022,0)</f>
        <v>0</v>
      </c>
      <c r="BI1022" s="151">
        <f>IF(N1022="nulová",J1022,0)</f>
        <v>0</v>
      </c>
      <c r="BJ1022" s="17" t="s">
        <v>80</v>
      </c>
      <c r="BK1022" s="151">
        <f>ROUND(I1022*H1022,2)</f>
        <v>0</v>
      </c>
      <c r="BL1022" s="17" t="s">
        <v>286</v>
      </c>
      <c r="BM1022" s="150" t="s">
        <v>1212</v>
      </c>
    </row>
    <row r="1023" spans="2:65" s="13" customFormat="1">
      <c r="B1023" s="159"/>
      <c r="D1023" s="153" t="s">
        <v>195</v>
      </c>
      <c r="E1023" s="160" t="s">
        <v>1</v>
      </c>
      <c r="F1023" s="161" t="s">
        <v>1213</v>
      </c>
      <c r="H1023" s="162">
        <v>298.51499999999999</v>
      </c>
      <c r="L1023" s="159"/>
      <c r="M1023" s="163"/>
      <c r="N1023" s="164"/>
      <c r="O1023" s="164"/>
      <c r="P1023" s="164"/>
      <c r="Q1023" s="164"/>
      <c r="R1023" s="164"/>
      <c r="S1023" s="164"/>
      <c r="T1023" s="165"/>
      <c r="AT1023" s="160" t="s">
        <v>195</v>
      </c>
      <c r="AU1023" s="160" t="s">
        <v>82</v>
      </c>
      <c r="AV1023" s="13" t="s">
        <v>82</v>
      </c>
      <c r="AW1023" s="13" t="s">
        <v>28</v>
      </c>
      <c r="AX1023" s="13" t="s">
        <v>72</v>
      </c>
      <c r="AY1023" s="160" t="s">
        <v>182</v>
      </c>
    </row>
    <row r="1024" spans="2:65" s="14" customFormat="1">
      <c r="B1024" s="166"/>
      <c r="D1024" s="153" t="s">
        <v>195</v>
      </c>
      <c r="E1024" s="167" t="s">
        <v>1</v>
      </c>
      <c r="F1024" s="168" t="s">
        <v>205</v>
      </c>
      <c r="H1024" s="169">
        <v>298.51499999999999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7" t="s">
        <v>195</v>
      </c>
      <c r="AU1024" s="167" t="s">
        <v>82</v>
      </c>
      <c r="AV1024" s="14" t="s">
        <v>188</v>
      </c>
      <c r="AW1024" s="14" t="s">
        <v>28</v>
      </c>
      <c r="AX1024" s="14" t="s">
        <v>80</v>
      </c>
      <c r="AY1024" s="167" t="s">
        <v>182</v>
      </c>
    </row>
    <row r="1025" spans="2:65" s="1" customFormat="1" ht="24" customHeight="1">
      <c r="B1025" s="139"/>
      <c r="C1025" s="140" t="s">
        <v>1214</v>
      </c>
      <c r="D1025" s="140" t="s">
        <v>184</v>
      </c>
      <c r="E1025" s="141" t="s">
        <v>1215</v>
      </c>
      <c r="F1025" s="142" t="s">
        <v>1197</v>
      </c>
      <c r="G1025" s="143" t="s">
        <v>242</v>
      </c>
      <c r="H1025" s="144">
        <v>630</v>
      </c>
      <c r="I1025" s="145"/>
      <c r="J1025" s="145">
        <f>ROUND(I1025*H1025,2)</f>
        <v>0</v>
      </c>
      <c r="K1025" s="142" t="s">
        <v>1</v>
      </c>
      <c r="L1025" s="29"/>
      <c r="M1025" s="146" t="s">
        <v>1</v>
      </c>
      <c r="N1025" s="147" t="s">
        <v>37</v>
      </c>
      <c r="O1025" s="148">
        <v>0.14000000000000001</v>
      </c>
      <c r="P1025" s="148">
        <f>O1025*H1025</f>
        <v>88.2</v>
      </c>
      <c r="Q1025" s="148">
        <v>1.16E-3</v>
      </c>
      <c r="R1025" s="148">
        <f>Q1025*H1025</f>
        <v>0.73080000000000001</v>
      </c>
      <c r="S1025" s="148">
        <v>0</v>
      </c>
      <c r="T1025" s="149">
        <f>S1025*H1025</f>
        <v>0</v>
      </c>
      <c r="AR1025" s="150" t="s">
        <v>286</v>
      </c>
      <c r="AT1025" s="150" t="s">
        <v>184</v>
      </c>
      <c r="AU1025" s="150" t="s">
        <v>82</v>
      </c>
      <c r="AY1025" s="17" t="s">
        <v>182</v>
      </c>
      <c r="BE1025" s="151">
        <f>IF(N1025="základní",J1025,0)</f>
        <v>0</v>
      </c>
      <c r="BF1025" s="151">
        <f>IF(N1025="snížená",J1025,0)</f>
        <v>0</v>
      </c>
      <c r="BG1025" s="151">
        <f>IF(N1025="zákl. přenesená",J1025,0)</f>
        <v>0</v>
      </c>
      <c r="BH1025" s="151">
        <f>IF(N1025="sníž. přenesená",J1025,0)</f>
        <v>0</v>
      </c>
      <c r="BI1025" s="151">
        <f>IF(N1025="nulová",J1025,0)</f>
        <v>0</v>
      </c>
      <c r="BJ1025" s="17" t="s">
        <v>80</v>
      </c>
      <c r="BK1025" s="151">
        <f>ROUND(I1025*H1025,2)</f>
        <v>0</v>
      </c>
      <c r="BL1025" s="17" t="s">
        <v>286</v>
      </c>
      <c r="BM1025" s="150" t="s">
        <v>1216</v>
      </c>
    </row>
    <row r="1026" spans="2:65" s="13" customFormat="1">
      <c r="B1026" s="159"/>
      <c r="D1026" s="153" t="s">
        <v>195</v>
      </c>
      <c r="E1026" s="160" t="s">
        <v>1</v>
      </c>
      <c r="F1026" s="161" t="s">
        <v>937</v>
      </c>
      <c r="H1026" s="162">
        <v>630</v>
      </c>
      <c r="L1026" s="159"/>
      <c r="M1026" s="163"/>
      <c r="N1026" s="164"/>
      <c r="O1026" s="164"/>
      <c r="P1026" s="164"/>
      <c r="Q1026" s="164"/>
      <c r="R1026" s="164"/>
      <c r="S1026" s="164"/>
      <c r="T1026" s="165"/>
      <c r="AT1026" s="160" t="s">
        <v>195</v>
      </c>
      <c r="AU1026" s="160" t="s">
        <v>82</v>
      </c>
      <c r="AV1026" s="13" t="s">
        <v>82</v>
      </c>
      <c r="AW1026" s="13" t="s">
        <v>28</v>
      </c>
      <c r="AX1026" s="13" t="s">
        <v>72</v>
      </c>
      <c r="AY1026" s="160" t="s">
        <v>182</v>
      </c>
    </row>
    <row r="1027" spans="2:65" s="14" customFormat="1">
      <c r="B1027" s="166"/>
      <c r="D1027" s="153" t="s">
        <v>195</v>
      </c>
      <c r="E1027" s="167" t="s">
        <v>1</v>
      </c>
      <c r="F1027" s="168" t="s">
        <v>205</v>
      </c>
      <c r="H1027" s="169">
        <v>630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7" t="s">
        <v>195</v>
      </c>
      <c r="AU1027" s="167" t="s">
        <v>82</v>
      </c>
      <c r="AV1027" s="14" t="s">
        <v>188</v>
      </c>
      <c r="AW1027" s="14" t="s">
        <v>28</v>
      </c>
      <c r="AX1027" s="14" t="s">
        <v>80</v>
      </c>
      <c r="AY1027" s="167" t="s">
        <v>182</v>
      </c>
    </row>
    <row r="1028" spans="2:65" s="1" customFormat="1" ht="24" customHeight="1">
      <c r="B1028" s="139"/>
      <c r="C1028" s="173" t="s">
        <v>1217</v>
      </c>
      <c r="D1028" s="173" t="s">
        <v>266</v>
      </c>
      <c r="E1028" s="174" t="s">
        <v>1218</v>
      </c>
      <c r="F1028" s="175" t="s">
        <v>1219</v>
      </c>
      <c r="G1028" s="176" t="s">
        <v>242</v>
      </c>
      <c r="H1028" s="177">
        <v>630</v>
      </c>
      <c r="I1028" s="178"/>
      <c r="J1028" s="178">
        <f>ROUND(I1028*H1028,2)</f>
        <v>0</v>
      </c>
      <c r="K1028" s="175" t="s">
        <v>1</v>
      </c>
      <c r="L1028" s="179"/>
      <c r="M1028" s="180" t="s">
        <v>1</v>
      </c>
      <c r="N1028" s="181" t="s">
        <v>37</v>
      </c>
      <c r="O1028" s="148">
        <v>0</v>
      </c>
      <c r="P1028" s="148">
        <f>O1028*H1028</f>
        <v>0</v>
      </c>
      <c r="Q1028" s="148">
        <v>4.4999999999999997E-3</v>
      </c>
      <c r="R1028" s="148">
        <f>Q1028*H1028</f>
        <v>2.835</v>
      </c>
      <c r="S1028" s="148">
        <v>0</v>
      </c>
      <c r="T1028" s="149">
        <f>S1028*H1028</f>
        <v>0</v>
      </c>
      <c r="AR1028" s="150" t="s">
        <v>391</v>
      </c>
      <c r="AT1028" s="150" t="s">
        <v>266</v>
      </c>
      <c r="AU1028" s="150" t="s">
        <v>82</v>
      </c>
      <c r="AY1028" s="17" t="s">
        <v>182</v>
      </c>
      <c r="BE1028" s="151">
        <f>IF(N1028="základní",J1028,0)</f>
        <v>0</v>
      </c>
      <c r="BF1028" s="151">
        <f>IF(N1028="snížená",J1028,0)</f>
        <v>0</v>
      </c>
      <c r="BG1028" s="151">
        <f>IF(N1028="zákl. přenesená",J1028,0)</f>
        <v>0</v>
      </c>
      <c r="BH1028" s="151">
        <f>IF(N1028="sníž. přenesená",J1028,0)</f>
        <v>0</v>
      </c>
      <c r="BI1028" s="151">
        <f>IF(N1028="nulová",J1028,0)</f>
        <v>0</v>
      </c>
      <c r="BJ1028" s="17" t="s">
        <v>80</v>
      </c>
      <c r="BK1028" s="151">
        <f>ROUND(I1028*H1028,2)</f>
        <v>0</v>
      </c>
      <c r="BL1028" s="17" t="s">
        <v>286</v>
      </c>
      <c r="BM1028" s="150" t="s">
        <v>1220</v>
      </c>
    </row>
    <row r="1029" spans="2:65" s="13" customFormat="1">
      <c r="B1029" s="159"/>
      <c r="D1029" s="153" t="s">
        <v>195</v>
      </c>
      <c r="E1029" s="160" t="s">
        <v>1</v>
      </c>
      <c r="F1029" s="161" t="s">
        <v>937</v>
      </c>
      <c r="H1029" s="162">
        <v>630</v>
      </c>
      <c r="L1029" s="159"/>
      <c r="M1029" s="163"/>
      <c r="N1029" s="164"/>
      <c r="O1029" s="164"/>
      <c r="P1029" s="164"/>
      <c r="Q1029" s="164"/>
      <c r="R1029" s="164"/>
      <c r="S1029" s="164"/>
      <c r="T1029" s="165"/>
      <c r="AT1029" s="160" t="s">
        <v>195</v>
      </c>
      <c r="AU1029" s="160" t="s">
        <v>82</v>
      </c>
      <c r="AV1029" s="13" t="s">
        <v>82</v>
      </c>
      <c r="AW1029" s="13" t="s">
        <v>28</v>
      </c>
      <c r="AX1029" s="13" t="s">
        <v>72</v>
      </c>
      <c r="AY1029" s="160" t="s">
        <v>182</v>
      </c>
    </row>
    <row r="1030" spans="2:65" s="14" customFormat="1">
      <c r="B1030" s="166"/>
      <c r="D1030" s="153" t="s">
        <v>195</v>
      </c>
      <c r="E1030" s="167" t="s">
        <v>1</v>
      </c>
      <c r="F1030" s="168" t="s">
        <v>205</v>
      </c>
      <c r="H1030" s="169">
        <v>630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7" t="s">
        <v>195</v>
      </c>
      <c r="AU1030" s="167" t="s">
        <v>82</v>
      </c>
      <c r="AV1030" s="14" t="s">
        <v>188</v>
      </c>
      <c r="AW1030" s="14" t="s">
        <v>28</v>
      </c>
      <c r="AX1030" s="14" t="s">
        <v>80</v>
      </c>
      <c r="AY1030" s="167" t="s">
        <v>182</v>
      </c>
    </row>
    <row r="1031" spans="2:65" s="1" customFormat="1" ht="24" customHeight="1">
      <c r="B1031" s="139"/>
      <c r="C1031" s="140" t="s">
        <v>1221</v>
      </c>
      <c r="D1031" s="140" t="s">
        <v>184</v>
      </c>
      <c r="E1031" s="141" t="s">
        <v>1222</v>
      </c>
      <c r="F1031" s="142" t="s">
        <v>1223</v>
      </c>
      <c r="G1031" s="143" t="s">
        <v>1085</v>
      </c>
      <c r="H1031" s="144">
        <v>8544.8819999999996</v>
      </c>
      <c r="I1031" s="145"/>
      <c r="J1031" s="145">
        <f>ROUND(I1031*H1031,2)</f>
        <v>0</v>
      </c>
      <c r="K1031" s="142" t="s">
        <v>193</v>
      </c>
      <c r="L1031" s="29"/>
      <c r="M1031" s="146" t="s">
        <v>1</v>
      </c>
      <c r="N1031" s="147" t="s">
        <v>37</v>
      </c>
      <c r="O1031" s="148">
        <v>0</v>
      </c>
      <c r="P1031" s="148">
        <f>O1031*H1031</f>
        <v>0</v>
      </c>
      <c r="Q1031" s="148">
        <v>0</v>
      </c>
      <c r="R1031" s="148">
        <f>Q1031*H1031</f>
        <v>0</v>
      </c>
      <c r="S1031" s="148">
        <v>0</v>
      </c>
      <c r="T1031" s="149">
        <f>S1031*H1031</f>
        <v>0</v>
      </c>
      <c r="AR1031" s="150" t="s">
        <v>286</v>
      </c>
      <c r="AT1031" s="150" t="s">
        <v>184</v>
      </c>
      <c r="AU1031" s="150" t="s">
        <v>82</v>
      </c>
      <c r="AY1031" s="17" t="s">
        <v>182</v>
      </c>
      <c r="BE1031" s="151">
        <f>IF(N1031="základní",J1031,0)</f>
        <v>0</v>
      </c>
      <c r="BF1031" s="151">
        <f>IF(N1031="snížená",J1031,0)</f>
        <v>0</v>
      </c>
      <c r="BG1031" s="151">
        <f>IF(N1031="zákl. přenesená",J1031,0)</f>
        <v>0</v>
      </c>
      <c r="BH1031" s="151">
        <f>IF(N1031="sníž. přenesená",J1031,0)</f>
        <v>0</v>
      </c>
      <c r="BI1031" s="151">
        <f>IF(N1031="nulová",J1031,0)</f>
        <v>0</v>
      </c>
      <c r="BJ1031" s="17" t="s">
        <v>80</v>
      </c>
      <c r="BK1031" s="151">
        <f>ROUND(I1031*H1031,2)</f>
        <v>0</v>
      </c>
      <c r="BL1031" s="17" t="s">
        <v>286</v>
      </c>
      <c r="BM1031" s="150" t="s">
        <v>1224</v>
      </c>
    </row>
    <row r="1032" spans="2:65" s="11" customFormat="1" ht="22.9" customHeight="1">
      <c r="B1032" s="127"/>
      <c r="D1032" s="128" t="s">
        <v>71</v>
      </c>
      <c r="E1032" s="137" t="s">
        <v>1225</v>
      </c>
      <c r="F1032" s="137" t="s">
        <v>1226</v>
      </c>
      <c r="J1032" s="138">
        <f>BK1032</f>
        <v>0</v>
      </c>
      <c r="L1032" s="127"/>
      <c r="M1032" s="131"/>
      <c r="N1032" s="132"/>
      <c r="O1032" s="132"/>
      <c r="P1032" s="133">
        <f>P1033</f>
        <v>0</v>
      </c>
      <c r="Q1032" s="132"/>
      <c r="R1032" s="133">
        <f>R1033</f>
        <v>0</v>
      </c>
      <c r="S1032" s="132"/>
      <c r="T1032" s="134">
        <f>T1033</f>
        <v>0</v>
      </c>
      <c r="AR1032" s="128" t="s">
        <v>82</v>
      </c>
      <c r="AT1032" s="135" t="s">
        <v>71</v>
      </c>
      <c r="AU1032" s="135" t="s">
        <v>80</v>
      </c>
      <c r="AY1032" s="128" t="s">
        <v>182</v>
      </c>
      <c r="BK1032" s="136">
        <f>BK1033</f>
        <v>0</v>
      </c>
    </row>
    <row r="1033" spans="2:65" s="1" customFormat="1" ht="16.5" customHeight="1">
      <c r="B1033" s="139"/>
      <c r="C1033" s="140" t="s">
        <v>1227</v>
      </c>
      <c r="D1033" s="140" t="s">
        <v>184</v>
      </c>
      <c r="E1033" s="141" t="s">
        <v>1228</v>
      </c>
      <c r="F1033" s="142" t="s">
        <v>1229</v>
      </c>
      <c r="G1033" s="143" t="s">
        <v>187</v>
      </c>
      <c r="H1033" s="144">
        <v>0</v>
      </c>
      <c r="I1033" s="145"/>
      <c r="J1033" s="145">
        <f>ROUND(I1033*H1033,2)</f>
        <v>0</v>
      </c>
      <c r="K1033" s="142" t="s">
        <v>1</v>
      </c>
      <c r="L1033" s="29"/>
      <c r="M1033" s="146" t="s">
        <v>1</v>
      </c>
      <c r="N1033" s="147" t="s">
        <v>37</v>
      </c>
      <c r="O1033" s="148">
        <v>0</v>
      </c>
      <c r="P1033" s="148">
        <f>O1033*H1033</f>
        <v>0</v>
      </c>
      <c r="Q1033" s="148">
        <v>0</v>
      </c>
      <c r="R1033" s="148">
        <f>Q1033*H1033</f>
        <v>0</v>
      </c>
      <c r="S1033" s="148">
        <v>0</v>
      </c>
      <c r="T1033" s="149">
        <f>S1033*H1033</f>
        <v>0</v>
      </c>
      <c r="AR1033" s="150" t="s">
        <v>286</v>
      </c>
      <c r="AT1033" s="150" t="s">
        <v>184</v>
      </c>
      <c r="AU1033" s="150" t="s">
        <v>82</v>
      </c>
      <c r="AY1033" s="17" t="s">
        <v>182</v>
      </c>
      <c r="BE1033" s="151">
        <f>IF(N1033="základní",J1033,0)</f>
        <v>0</v>
      </c>
      <c r="BF1033" s="151">
        <f>IF(N1033="snížená",J1033,0)</f>
        <v>0</v>
      </c>
      <c r="BG1033" s="151">
        <f>IF(N1033="zákl. přenesená",J1033,0)</f>
        <v>0</v>
      </c>
      <c r="BH1033" s="151">
        <f>IF(N1033="sníž. přenesená",J1033,0)</f>
        <v>0</v>
      </c>
      <c r="BI1033" s="151">
        <f>IF(N1033="nulová",J1033,0)</f>
        <v>0</v>
      </c>
      <c r="BJ1033" s="17" t="s">
        <v>80</v>
      </c>
      <c r="BK1033" s="151">
        <f>ROUND(I1033*H1033,2)</f>
        <v>0</v>
      </c>
      <c r="BL1033" s="17" t="s">
        <v>286</v>
      </c>
      <c r="BM1033" s="150" t="s">
        <v>1230</v>
      </c>
    </row>
    <row r="1034" spans="2:65" s="11" customFormat="1" ht="22.9" customHeight="1">
      <c r="B1034" s="127"/>
      <c r="D1034" s="128" t="s">
        <v>71</v>
      </c>
      <c r="E1034" s="137" t="s">
        <v>1231</v>
      </c>
      <c r="F1034" s="137" t="s">
        <v>1232</v>
      </c>
      <c r="J1034" s="138">
        <f>BK1034</f>
        <v>0</v>
      </c>
      <c r="L1034" s="127"/>
      <c r="M1034" s="131"/>
      <c r="N1034" s="132"/>
      <c r="O1034" s="132"/>
      <c r="P1034" s="133">
        <f>P1035</f>
        <v>0</v>
      </c>
      <c r="Q1034" s="132"/>
      <c r="R1034" s="133">
        <f>R1035</f>
        <v>0</v>
      </c>
      <c r="S1034" s="132"/>
      <c r="T1034" s="134">
        <f>T1035</f>
        <v>0</v>
      </c>
      <c r="AR1034" s="128" t="s">
        <v>82</v>
      </c>
      <c r="AT1034" s="135" t="s">
        <v>71</v>
      </c>
      <c r="AU1034" s="135" t="s">
        <v>80</v>
      </c>
      <c r="AY1034" s="128" t="s">
        <v>182</v>
      </c>
      <c r="BK1034" s="136">
        <f>BK1035</f>
        <v>0</v>
      </c>
    </row>
    <row r="1035" spans="2:65" s="1" customFormat="1" ht="16.5" customHeight="1">
      <c r="B1035" s="139"/>
      <c r="C1035" s="140" t="s">
        <v>1233</v>
      </c>
      <c r="D1035" s="140" t="s">
        <v>184</v>
      </c>
      <c r="E1035" s="141" t="s">
        <v>1234</v>
      </c>
      <c r="F1035" s="142" t="s">
        <v>1235</v>
      </c>
      <c r="G1035" s="143" t="s">
        <v>187</v>
      </c>
      <c r="H1035" s="144">
        <v>0</v>
      </c>
      <c r="I1035" s="145"/>
      <c r="J1035" s="145">
        <f>ROUND(I1035*H1035,2)</f>
        <v>0</v>
      </c>
      <c r="K1035" s="142" t="s">
        <v>1</v>
      </c>
      <c r="L1035" s="29"/>
      <c r="M1035" s="146" t="s">
        <v>1</v>
      </c>
      <c r="N1035" s="147" t="s">
        <v>37</v>
      </c>
      <c r="O1035" s="148">
        <v>0</v>
      </c>
      <c r="P1035" s="148">
        <f>O1035*H1035</f>
        <v>0</v>
      </c>
      <c r="Q1035" s="148">
        <v>0</v>
      </c>
      <c r="R1035" s="148">
        <f>Q1035*H1035</f>
        <v>0</v>
      </c>
      <c r="S1035" s="148">
        <v>0</v>
      </c>
      <c r="T1035" s="149">
        <f>S1035*H1035</f>
        <v>0</v>
      </c>
      <c r="AR1035" s="150" t="s">
        <v>286</v>
      </c>
      <c r="AT1035" s="150" t="s">
        <v>184</v>
      </c>
      <c r="AU1035" s="150" t="s">
        <v>82</v>
      </c>
      <c r="AY1035" s="17" t="s">
        <v>182</v>
      </c>
      <c r="BE1035" s="151">
        <f>IF(N1035="základní",J1035,0)</f>
        <v>0</v>
      </c>
      <c r="BF1035" s="151">
        <f>IF(N1035="snížená",J1035,0)</f>
        <v>0</v>
      </c>
      <c r="BG1035" s="151">
        <f>IF(N1035="zákl. přenesená",J1035,0)</f>
        <v>0</v>
      </c>
      <c r="BH1035" s="151">
        <f>IF(N1035="sníž. přenesená",J1035,0)</f>
        <v>0</v>
      </c>
      <c r="BI1035" s="151">
        <f>IF(N1035="nulová",J1035,0)</f>
        <v>0</v>
      </c>
      <c r="BJ1035" s="17" t="s">
        <v>80</v>
      </c>
      <c r="BK1035" s="151">
        <f>ROUND(I1035*H1035,2)</f>
        <v>0</v>
      </c>
      <c r="BL1035" s="17" t="s">
        <v>286</v>
      </c>
      <c r="BM1035" s="150" t="s">
        <v>1236</v>
      </c>
    </row>
    <row r="1036" spans="2:65" s="11" customFormat="1" ht="22.9" customHeight="1">
      <c r="B1036" s="127"/>
      <c r="D1036" s="128" t="s">
        <v>71</v>
      </c>
      <c r="E1036" s="137" t="s">
        <v>1237</v>
      </c>
      <c r="F1036" s="137" t="s">
        <v>1238</v>
      </c>
      <c r="J1036" s="138">
        <f>BK1036</f>
        <v>0</v>
      </c>
      <c r="L1036" s="127"/>
      <c r="M1036" s="131"/>
      <c r="N1036" s="132"/>
      <c r="O1036" s="132"/>
      <c r="P1036" s="133">
        <f>SUM(P1037:P1066)</f>
        <v>56.39658</v>
      </c>
      <c r="Q1036" s="132"/>
      <c r="R1036" s="133">
        <f>SUM(R1037:R1066)</f>
        <v>0.91427858000000017</v>
      </c>
      <c r="S1036" s="132"/>
      <c r="T1036" s="134">
        <f>SUM(T1037:T1066)</f>
        <v>0</v>
      </c>
      <c r="AR1036" s="128" t="s">
        <v>82</v>
      </c>
      <c r="AT1036" s="135" t="s">
        <v>71</v>
      </c>
      <c r="AU1036" s="135" t="s">
        <v>80</v>
      </c>
      <c r="AY1036" s="128" t="s">
        <v>182</v>
      </c>
      <c r="BK1036" s="136">
        <f>SUM(BK1037:BK1066)</f>
        <v>0</v>
      </c>
    </row>
    <row r="1037" spans="2:65" s="1" customFormat="1" ht="24" customHeight="1">
      <c r="B1037" s="139"/>
      <c r="C1037" s="140" t="s">
        <v>1239</v>
      </c>
      <c r="D1037" s="140" t="s">
        <v>184</v>
      </c>
      <c r="E1037" s="141" t="s">
        <v>1240</v>
      </c>
      <c r="F1037" s="142" t="s">
        <v>1241</v>
      </c>
      <c r="G1037" s="143" t="s">
        <v>192</v>
      </c>
      <c r="H1037" s="144">
        <v>1.2829999999999999</v>
      </c>
      <c r="I1037" s="145"/>
      <c r="J1037" s="145">
        <f>ROUND(I1037*H1037,2)</f>
        <v>0</v>
      </c>
      <c r="K1037" s="142" t="s">
        <v>193</v>
      </c>
      <c r="L1037" s="29"/>
      <c r="M1037" s="146" t="s">
        <v>1</v>
      </c>
      <c r="N1037" s="147" t="s">
        <v>37</v>
      </c>
      <c r="O1037" s="148">
        <v>1.56</v>
      </c>
      <c r="P1037" s="148">
        <f>O1037*H1037</f>
        <v>2.0014799999999999</v>
      </c>
      <c r="Q1037" s="148">
        <v>1.89E-3</v>
      </c>
      <c r="R1037" s="148">
        <f>Q1037*H1037</f>
        <v>2.42487E-3</v>
      </c>
      <c r="S1037" s="148">
        <v>0</v>
      </c>
      <c r="T1037" s="149">
        <f>S1037*H1037</f>
        <v>0</v>
      </c>
      <c r="AR1037" s="150" t="s">
        <v>286</v>
      </c>
      <c r="AT1037" s="150" t="s">
        <v>184</v>
      </c>
      <c r="AU1037" s="150" t="s">
        <v>82</v>
      </c>
      <c r="AY1037" s="17" t="s">
        <v>182</v>
      </c>
      <c r="BE1037" s="151">
        <f>IF(N1037="základní",J1037,0)</f>
        <v>0</v>
      </c>
      <c r="BF1037" s="151">
        <f>IF(N1037="snížená",J1037,0)</f>
        <v>0</v>
      </c>
      <c r="BG1037" s="151">
        <f>IF(N1037="zákl. přenesená",J1037,0)</f>
        <v>0</v>
      </c>
      <c r="BH1037" s="151">
        <f>IF(N1037="sníž. přenesená",J1037,0)</f>
        <v>0</v>
      </c>
      <c r="BI1037" s="151">
        <f>IF(N1037="nulová",J1037,0)</f>
        <v>0</v>
      </c>
      <c r="BJ1037" s="17" t="s">
        <v>80</v>
      </c>
      <c r="BK1037" s="151">
        <f>ROUND(I1037*H1037,2)</f>
        <v>0</v>
      </c>
      <c r="BL1037" s="17" t="s">
        <v>286</v>
      </c>
      <c r="BM1037" s="150" t="s">
        <v>1242</v>
      </c>
    </row>
    <row r="1038" spans="2:65" s="13" customFormat="1">
      <c r="B1038" s="159"/>
      <c r="D1038" s="153" t="s">
        <v>195</v>
      </c>
      <c r="E1038" s="160" t="s">
        <v>1</v>
      </c>
      <c r="F1038" s="161" t="s">
        <v>1243</v>
      </c>
      <c r="H1038" s="162">
        <v>0.63400000000000001</v>
      </c>
      <c r="L1038" s="159"/>
      <c r="M1038" s="163"/>
      <c r="N1038" s="164"/>
      <c r="O1038" s="164"/>
      <c r="P1038" s="164"/>
      <c r="Q1038" s="164"/>
      <c r="R1038" s="164"/>
      <c r="S1038" s="164"/>
      <c r="T1038" s="165"/>
      <c r="AT1038" s="160" t="s">
        <v>195</v>
      </c>
      <c r="AU1038" s="160" t="s">
        <v>82</v>
      </c>
      <c r="AV1038" s="13" t="s">
        <v>82</v>
      </c>
      <c r="AW1038" s="13" t="s">
        <v>28</v>
      </c>
      <c r="AX1038" s="13" t="s">
        <v>72</v>
      </c>
      <c r="AY1038" s="160" t="s">
        <v>182</v>
      </c>
    </row>
    <row r="1039" spans="2:65" s="13" customFormat="1">
      <c r="B1039" s="159"/>
      <c r="D1039" s="153" t="s">
        <v>195</v>
      </c>
      <c r="E1039" s="160" t="s">
        <v>1</v>
      </c>
      <c r="F1039" s="161" t="s">
        <v>1244</v>
      </c>
      <c r="H1039" s="162">
        <v>0.64900000000000002</v>
      </c>
      <c r="L1039" s="159"/>
      <c r="M1039" s="163"/>
      <c r="N1039" s="164"/>
      <c r="O1039" s="164"/>
      <c r="P1039" s="164"/>
      <c r="Q1039" s="164"/>
      <c r="R1039" s="164"/>
      <c r="S1039" s="164"/>
      <c r="T1039" s="165"/>
      <c r="AT1039" s="160" t="s">
        <v>195</v>
      </c>
      <c r="AU1039" s="160" t="s">
        <v>82</v>
      </c>
      <c r="AV1039" s="13" t="s">
        <v>82</v>
      </c>
      <c r="AW1039" s="13" t="s">
        <v>28</v>
      </c>
      <c r="AX1039" s="13" t="s">
        <v>72</v>
      </c>
      <c r="AY1039" s="160" t="s">
        <v>182</v>
      </c>
    </row>
    <row r="1040" spans="2:65" s="14" customFormat="1">
      <c r="B1040" s="166"/>
      <c r="D1040" s="153" t="s">
        <v>195</v>
      </c>
      <c r="E1040" s="167" t="s">
        <v>1</v>
      </c>
      <c r="F1040" s="168" t="s">
        <v>205</v>
      </c>
      <c r="H1040" s="169">
        <v>1.2829999999999999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7" t="s">
        <v>195</v>
      </c>
      <c r="AU1040" s="167" t="s">
        <v>82</v>
      </c>
      <c r="AV1040" s="14" t="s">
        <v>188</v>
      </c>
      <c r="AW1040" s="14" t="s">
        <v>28</v>
      </c>
      <c r="AX1040" s="14" t="s">
        <v>80</v>
      </c>
      <c r="AY1040" s="167" t="s">
        <v>182</v>
      </c>
    </row>
    <row r="1041" spans="2:65" s="1" customFormat="1" ht="16.5" customHeight="1">
      <c r="B1041" s="139"/>
      <c r="C1041" s="140" t="s">
        <v>1245</v>
      </c>
      <c r="D1041" s="140" t="s">
        <v>184</v>
      </c>
      <c r="E1041" s="141" t="s">
        <v>1246</v>
      </c>
      <c r="F1041" s="142" t="s">
        <v>1247</v>
      </c>
      <c r="G1041" s="143" t="s">
        <v>461</v>
      </c>
      <c r="H1041" s="144">
        <v>66</v>
      </c>
      <c r="I1041" s="145"/>
      <c r="J1041" s="145">
        <f>ROUND(I1041*H1041,2)</f>
        <v>0</v>
      </c>
      <c r="K1041" s="142" t="s">
        <v>193</v>
      </c>
      <c r="L1041" s="29"/>
      <c r="M1041" s="146" t="s">
        <v>1</v>
      </c>
      <c r="N1041" s="147" t="s">
        <v>37</v>
      </c>
      <c r="O1041" s="148">
        <v>0.39300000000000002</v>
      </c>
      <c r="P1041" s="148">
        <f>O1041*H1041</f>
        <v>25.938000000000002</v>
      </c>
      <c r="Q1041" s="148">
        <v>2.6700000000000001E-3</v>
      </c>
      <c r="R1041" s="148">
        <f>Q1041*H1041</f>
        <v>0.17622000000000002</v>
      </c>
      <c r="S1041" s="148">
        <v>0</v>
      </c>
      <c r="T1041" s="149">
        <f>S1041*H1041</f>
        <v>0</v>
      </c>
      <c r="AR1041" s="150" t="s">
        <v>286</v>
      </c>
      <c r="AT1041" s="150" t="s">
        <v>184</v>
      </c>
      <c r="AU1041" s="150" t="s">
        <v>82</v>
      </c>
      <c r="AY1041" s="17" t="s">
        <v>182</v>
      </c>
      <c r="BE1041" s="151">
        <f>IF(N1041="základní",J1041,0)</f>
        <v>0</v>
      </c>
      <c r="BF1041" s="151">
        <f>IF(N1041="snížená",J1041,0)</f>
        <v>0</v>
      </c>
      <c r="BG1041" s="151">
        <f>IF(N1041="zákl. přenesená",J1041,0)</f>
        <v>0</v>
      </c>
      <c r="BH1041" s="151">
        <f>IF(N1041="sníž. přenesená",J1041,0)</f>
        <v>0</v>
      </c>
      <c r="BI1041" s="151">
        <f>IF(N1041="nulová",J1041,0)</f>
        <v>0</v>
      </c>
      <c r="BJ1041" s="17" t="s">
        <v>80</v>
      </c>
      <c r="BK1041" s="151">
        <f>ROUND(I1041*H1041,2)</f>
        <v>0</v>
      </c>
      <c r="BL1041" s="17" t="s">
        <v>286</v>
      </c>
      <c r="BM1041" s="150" t="s">
        <v>1248</v>
      </c>
    </row>
    <row r="1042" spans="2:65" s="12" customFormat="1">
      <c r="B1042" s="152"/>
      <c r="D1042" s="153" t="s">
        <v>195</v>
      </c>
      <c r="E1042" s="154" t="s">
        <v>1</v>
      </c>
      <c r="F1042" s="155" t="s">
        <v>1143</v>
      </c>
      <c r="H1042" s="154" t="s">
        <v>1</v>
      </c>
      <c r="L1042" s="152"/>
      <c r="M1042" s="156"/>
      <c r="N1042" s="157"/>
      <c r="O1042" s="157"/>
      <c r="P1042" s="157"/>
      <c r="Q1042" s="157"/>
      <c r="R1042" s="157"/>
      <c r="S1042" s="157"/>
      <c r="T1042" s="158"/>
      <c r="AT1042" s="154" t="s">
        <v>195</v>
      </c>
      <c r="AU1042" s="154" t="s">
        <v>82</v>
      </c>
      <c r="AV1042" s="12" t="s">
        <v>80</v>
      </c>
      <c r="AW1042" s="12" t="s">
        <v>28</v>
      </c>
      <c r="AX1042" s="12" t="s">
        <v>72</v>
      </c>
      <c r="AY1042" s="154" t="s">
        <v>182</v>
      </c>
    </row>
    <row r="1043" spans="2:65" s="13" customFormat="1">
      <c r="B1043" s="159"/>
      <c r="D1043" s="153" t="s">
        <v>195</v>
      </c>
      <c r="E1043" s="160" t="s">
        <v>1</v>
      </c>
      <c r="F1043" s="161" t="s">
        <v>1249</v>
      </c>
      <c r="H1043" s="162">
        <v>28</v>
      </c>
      <c r="L1043" s="159"/>
      <c r="M1043" s="163"/>
      <c r="N1043" s="164"/>
      <c r="O1043" s="164"/>
      <c r="P1043" s="164"/>
      <c r="Q1043" s="164"/>
      <c r="R1043" s="164"/>
      <c r="S1043" s="164"/>
      <c r="T1043" s="165"/>
      <c r="AT1043" s="160" t="s">
        <v>195</v>
      </c>
      <c r="AU1043" s="160" t="s">
        <v>82</v>
      </c>
      <c r="AV1043" s="13" t="s">
        <v>82</v>
      </c>
      <c r="AW1043" s="13" t="s">
        <v>28</v>
      </c>
      <c r="AX1043" s="13" t="s">
        <v>72</v>
      </c>
      <c r="AY1043" s="160" t="s">
        <v>182</v>
      </c>
    </row>
    <row r="1044" spans="2:65" s="12" customFormat="1">
      <c r="B1044" s="152"/>
      <c r="D1044" s="153" t="s">
        <v>195</v>
      </c>
      <c r="E1044" s="154" t="s">
        <v>1</v>
      </c>
      <c r="F1044" s="155" t="s">
        <v>1250</v>
      </c>
      <c r="H1044" s="154" t="s">
        <v>1</v>
      </c>
      <c r="L1044" s="152"/>
      <c r="M1044" s="156"/>
      <c r="N1044" s="157"/>
      <c r="O1044" s="157"/>
      <c r="P1044" s="157"/>
      <c r="Q1044" s="157"/>
      <c r="R1044" s="157"/>
      <c r="S1044" s="157"/>
      <c r="T1044" s="158"/>
      <c r="AT1044" s="154" t="s">
        <v>195</v>
      </c>
      <c r="AU1044" s="154" t="s">
        <v>82</v>
      </c>
      <c r="AV1044" s="12" t="s">
        <v>80</v>
      </c>
      <c r="AW1044" s="12" t="s">
        <v>28</v>
      </c>
      <c r="AX1044" s="12" t="s">
        <v>72</v>
      </c>
      <c r="AY1044" s="154" t="s">
        <v>182</v>
      </c>
    </row>
    <row r="1045" spans="2:65" s="13" customFormat="1">
      <c r="B1045" s="159"/>
      <c r="D1045" s="153" t="s">
        <v>195</v>
      </c>
      <c r="E1045" s="160" t="s">
        <v>1</v>
      </c>
      <c r="F1045" s="161" t="s">
        <v>1251</v>
      </c>
      <c r="H1045" s="162">
        <v>38</v>
      </c>
      <c r="L1045" s="159"/>
      <c r="M1045" s="163"/>
      <c r="N1045" s="164"/>
      <c r="O1045" s="164"/>
      <c r="P1045" s="164"/>
      <c r="Q1045" s="164"/>
      <c r="R1045" s="164"/>
      <c r="S1045" s="164"/>
      <c r="T1045" s="165"/>
      <c r="AT1045" s="160" t="s">
        <v>195</v>
      </c>
      <c r="AU1045" s="160" t="s">
        <v>82</v>
      </c>
      <c r="AV1045" s="13" t="s">
        <v>82</v>
      </c>
      <c r="AW1045" s="13" t="s">
        <v>28</v>
      </c>
      <c r="AX1045" s="13" t="s">
        <v>72</v>
      </c>
      <c r="AY1045" s="160" t="s">
        <v>182</v>
      </c>
    </row>
    <row r="1046" spans="2:65" s="14" customFormat="1">
      <c r="B1046" s="166"/>
      <c r="D1046" s="153" t="s">
        <v>195</v>
      </c>
      <c r="E1046" s="167" t="s">
        <v>1</v>
      </c>
      <c r="F1046" s="168" t="s">
        <v>205</v>
      </c>
      <c r="H1046" s="169">
        <v>66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7" t="s">
        <v>195</v>
      </c>
      <c r="AU1046" s="167" t="s">
        <v>82</v>
      </c>
      <c r="AV1046" s="14" t="s">
        <v>188</v>
      </c>
      <c r="AW1046" s="14" t="s">
        <v>28</v>
      </c>
      <c r="AX1046" s="14" t="s">
        <v>80</v>
      </c>
      <c r="AY1046" s="167" t="s">
        <v>182</v>
      </c>
    </row>
    <row r="1047" spans="2:65" s="1" customFormat="1" ht="24" customHeight="1">
      <c r="B1047" s="139"/>
      <c r="C1047" s="140" t="s">
        <v>1252</v>
      </c>
      <c r="D1047" s="140" t="s">
        <v>184</v>
      </c>
      <c r="E1047" s="141" t="s">
        <v>1253</v>
      </c>
      <c r="F1047" s="142" t="s">
        <v>1254</v>
      </c>
      <c r="G1047" s="143" t="s">
        <v>248</v>
      </c>
      <c r="H1047" s="144">
        <v>56</v>
      </c>
      <c r="I1047" s="145"/>
      <c r="J1047" s="145">
        <f>ROUND(I1047*H1047,2)</f>
        <v>0</v>
      </c>
      <c r="K1047" s="142" t="s">
        <v>193</v>
      </c>
      <c r="L1047" s="29"/>
      <c r="M1047" s="146" t="s">
        <v>1</v>
      </c>
      <c r="N1047" s="147" t="s">
        <v>37</v>
      </c>
      <c r="O1047" s="148">
        <v>0.38600000000000001</v>
      </c>
      <c r="P1047" s="148">
        <f>O1047*H1047</f>
        <v>21.616</v>
      </c>
      <c r="Q1047" s="148">
        <v>0</v>
      </c>
      <c r="R1047" s="148">
        <f>Q1047*H1047</f>
        <v>0</v>
      </c>
      <c r="S1047" s="148">
        <v>0</v>
      </c>
      <c r="T1047" s="149">
        <f>S1047*H1047</f>
        <v>0</v>
      </c>
      <c r="AR1047" s="150" t="s">
        <v>188</v>
      </c>
      <c r="AT1047" s="150" t="s">
        <v>184</v>
      </c>
      <c r="AU1047" s="150" t="s">
        <v>82</v>
      </c>
      <c r="AY1047" s="17" t="s">
        <v>182</v>
      </c>
      <c r="BE1047" s="151">
        <f>IF(N1047="základní",J1047,0)</f>
        <v>0</v>
      </c>
      <c r="BF1047" s="151">
        <f>IF(N1047="snížená",J1047,0)</f>
        <v>0</v>
      </c>
      <c r="BG1047" s="151">
        <f>IF(N1047="zákl. přenesená",J1047,0)</f>
        <v>0</v>
      </c>
      <c r="BH1047" s="151">
        <f>IF(N1047="sníž. přenesená",J1047,0)</f>
        <v>0</v>
      </c>
      <c r="BI1047" s="151">
        <f>IF(N1047="nulová",J1047,0)</f>
        <v>0</v>
      </c>
      <c r="BJ1047" s="17" t="s">
        <v>80</v>
      </c>
      <c r="BK1047" s="151">
        <f>ROUND(I1047*H1047,2)</f>
        <v>0</v>
      </c>
      <c r="BL1047" s="17" t="s">
        <v>188</v>
      </c>
      <c r="BM1047" s="150" t="s">
        <v>1255</v>
      </c>
    </row>
    <row r="1048" spans="2:65" s="12" customFormat="1">
      <c r="B1048" s="152"/>
      <c r="D1048" s="153" t="s">
        <v>195</v>
      </c>
      <c r="E1048" s="154" t="s">
        <v>1</v>
      </c>
      <c r="F1048" s="155" t="s">
        <v>1256</v>
      </c>
      <c r="H1048" s="154" t="s">
        <v>1</v>
      </c>
      <c r="L1048" s="152"/>
      <c r="M1048" s="156"/>
      <c r="N1048" s="157"/>
      <c r="O1048" s="157"/>
      <c r="P1048" s="157"/>
      <c r="Q1048" s="157"/>
      <c r="R1048" s="157"/>
      <c r="S1048" s="157"/>
      <c r="T1048" s="158"/>
      <c r="AT1048" s="154" t="s">
        <v>195</v>
      </c>
      <c r="AU1048" s="154" t="s">
        <v>82</v>
      </c>
      <c r="AV1048" s="12" t="s">
        <v>80</v>
      </c>
      <c r="AW1048" s="12" t="s">
        <v>28</v>
      </c>
      <c r="AX1048" s="12" t="s">
        <v>72</v>
      </c>
      <c r="AY1048" s="154" t="s">
        <v>182</v>
      </c>
    </row>
    <row r="1049" spans="2:65" s="13" customFormat="1">
      <c r="B1049" s="159"/>
      <c r="D1049" s="153" t="s">
        <v>195</v>
      </c>
      <c r="E1049" s="160" t="s">
        <v>1</v>
      </c>
      <c r="F1049" s="161" t="s">
        <v>1257</v>
      </c>
      <c r="H1049" s="162">
        <v>28</v>
      </c>
      <c r="L1049" s="159"/>
      <c r="M1049" s="163"/>
      <c r="N1049" s="164"/>
      <c r="O1049" s="164"/>
      <c r="P1049" s="164"/>
      <c r="Q1049" s="164"/>
      <c r="R1049" s="164"/>
      <c r="S1049" s="164"/>
      <c r="T1049" s="165"/>
      <c r="AT1049" s="160" t="s">
        <v>195</v>
      </c>
      <c r="AU1049" s="160" t="s">
        <v>82</v>
      </c>
      <c r="AV1049" s="13" t="s">
        <v>82</v>
      </c>
      <c r="AW1049" s="13" t="s">
        <v>28</v>
      </c>
      <c r="AX1049" s="13" t="s">
        <v>72</v>
      </c>
      <c r="AY1049" s="160" t="s">
        <v>182</v>
      </c>
    </row>
    <row r="1050" spans="2:65" s="12" customFormat="1">
      <c r="B1050" s="152"/>
      <c r="D1050" s="153" t="s">
        <v>195</v>
      </c>
      <c r="E1050" s="154" t="s">
        <v>1</v>
      </c>
      <c r="F1050" s="155" t="s">
        <v>586</v>
      </c>
      <c r="H1050" s="154" t="s">
        <v>1</v>
      </c>
      <c r="L1050" s="152"/>
      <c r="M1050" s="156"/>
      <c r="N1050" s="157"/>
      <c r="O1050" s="157"/>
      <c r="P1050" s="157"/>
      <c r="Q1050" s="157"/>
      <c r="R1050" s="157"/>
      <c r="S1050" s="157"/>
      <c r="T1050" s="158"/>
      <c r="AT1050" s="154" t="s">
        <v>195</v>
      </c>
      <c r="AU1050" s="154" t="s">
        <v>82</v>
      </c>
      <c r="AV1050" s="12" t="s">
        <v>80</v>
      </c>
      <c r="AW1050" s="12" t="s">
        <v>28</v>
      </c>
      <c r="AX1050" s="12" t="s">
        <v>72</v>
      </c>
      <c r="AY1050" s="154" t="s">
        <v>182</v>
      </c>
    </row>
    <row r="1051" spans="2:65" s="13" customFormat="1">
      <c r="B1051" s="159"/>
      <c r="D1051" s="153" t="s">
        <v>195</v>
      </c>
      <c r="E1051" s="160" t="s">
        <v>1</v>
      </c>
      <c r="F1051" s="161" t="s">
        <v>1257</v>
      </c>
      <c r="H1051" s="162">
        <v>28</v>
      </c>
      <c r="L1051" s="159"/>
      <c r="M1051" s="163"/>
      <c r="N1051" s="164"/>
      <c r="O1051" s="164"/>
      <c r="P1051" s="164"/>
      <c r="Q1051" s="164"/>
      <c r="R1051" s="164"/>
      <c r="S1051" s="164"/>
      <c r="T1051" s="165"/>
      <c r="AT1051" s="160" t="s">
        <v>195</v>
      </c>
      <c r="AU1051" s="160" t="s">
        <v>82</v>
      </c>
      <c r="AV1051" s="13" t="s">
        <v>82</v>
      </c>
      <c r="AW1051" s="13" t="s">
        <v>28</v>
      </c>
      <c r="AX1051" s="13" t="s">
        <v>72</v>
      </c>
      <c r="AY1051" s="160" t="s">
        <v>182</v>
      </c>
    </row>
    <row r="1052" spans="2:65" s="14" customFormat="1">
      <c r="B1052" s="166"/>
      <c r="D1052" s="153" t="s">
        <v>195</v>
      </c>
      <c r="E1052" s="167" t="s">
        <v>1</v>
      </c>
      <c r="F1052" s="168" t="s">
        <v>205</v>
      </c>
      <c r="H1052" s="169">
        <v>56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7" t="s">
        <v>195</v>
      </c>
      <c r="AU1052" s="167" t="s">
        <v>82</v>
      </c>
      <c r="AV1052" s="14" t="s">
        <v>188</v>
      </c>
      <c r="AW1052" s="14" t="s">
        <v>28</v>
      </c>
      <c r="AX1052" s="14" t="s">
        <v>80</v>
      </c>
      <c r="AY1052" s="167" t="s">
        <v>182</v>
      </c>
    </row>
    <row r="1053" spans="2:65" s="1" customFormat="1" ht="16.5" customHeight="1">
      <c r="B1053" s="139"/>
      <c r="C1053" s="173" t="s">
        <v>1258</v>
      </c>
      <c r="D1053" s="173" t="s">
        <v>266</v>
      </c>
      <c r="E1053" s="174" t="s">
        <v>1259</v>
      </c>
      <c r="F1053" s="175" t="s">
        <v>1260</v>
      </c>
      <c r="G1053" s="176" t="s">
        <v>192</v>
      </c>
      <c r="H1053" s="177">
        <v>0.63400000000000001</v>
      </c>
      <c r="I1053" s="178"/>
      <c r="J1053" s="178">
        <f>ROUND(I1053*H1053,2)</f>
        <v>0</v>
      </c>
      <c r="K1053" s="175" t="s">
        <v>193</v>
      </c>
      <c r="L1053" s="179"/>
      <c r="M1053" s="180" t="s">
        <v>1</v>
      </c>
      <c r="N1053" s="181" t="s">
        <v>37</v>
      </c>
      <c r="O1053" s="148">
        <v>0</v>
      </c>
      <c r="P1053" s="148">
        <f>O1053*H1053</f>
        <v>0</v>
      </c>
      <c r="Q1053" s="148">
        <v>0.55000000000000004</v>
      </c>
      <c r="R1053" s="148">
        <f>Q1053*H1053</f>
        <v>0.34870000000000001</v>
      </c>
      <c r="S1053" s="148">
        <v>0</v>
      </c>
      <c r="T1053" s="149">
        <f>S1053*H1053</f>
        <v>0</v>
      </c>
      <c r="AR1053" s="150" t="s">
        <v>239</v>
      </c>
      <c r="AT1053" s="150" t="s">
        <v>266</v>
      </c>
      <c r="AU1053" s="150" t="s">
        <v>82</v>
      </c>
      <c r="AY1053" s="17" t="s">
        <v>182</v>
      </c>
      <c r="BE1053" s="151">
        <f>IF(N1053="základní",J1053,0)</f>
        <v>0</v>
      </c>
      <c r="BF1053" s="151">
        <f>IF(N1053="snížená",J1053,0)</f>
        <v>0</v>
      </c>
      <c r="BG1053" s="151">
        <f>IF(N1053="zákl. přenesená",J1053,0)</f>
        <v>0</v>
      </c>
      <c r="BH1053" s="151">
        <f>IF(N1053="sníž. přenesená",J1053,0)</f>
        <v>0</v>
      </c>
      <c r="BI1053" s="151">
        <f>IF(N1053="nulová",J1053,0)</f>
        <v>0</v>
      </c>
      <c r="BJ1053" s="17" t="s">
        <v>80</v>
      </c>
      <c r="BK1053" s="151">
        <f>ROUND(I1053*H1053,2)</f>
        <v>0</v>
      </c>
      <c r="BL1053" s="17" t="s">
        <v>188</v>
      </c>
      <c r="BM1053" s="150" t="s">
        <v>1261</v>
      </c>
    </row>
    <row r="1054" spans="2:65" s="13" customFormat="1">
      <c r="B1054" s="159"/>
      <c r="D1054" s="153" t="s">
        <v>195</v>
      </c>
      <c r="E1054" s="160" t="s">
        <v>1</v>
      </c>
      <c r="F1054" s="161" t="s">
        <v>1243</v>
      </c>
      <c r="H1054" s="162">
        <v>0.63400000000000001</v>
      </c>
      <c r="L1054" s="159"/>
      <c r="M1054" s="163"/>
      <c r="N1054" s="164"/>
      <c r="O1054" s="164"/>
      <c r="P1054" s="164"/>
      <c r="Q1054" s="164"/>
      <c r="R1054" s="164"/>
      <c r="S1054" s="164"/>
      <c r="T1054" s="165"/>
      <c r="AT1054" s="160" t="s">
        <v>195</v>
      </c>
      <c r="AU1054" s="160" t="s">
        <v>82</v>
      </c>
      <c r="AV1054" s="13" t="s">
        <v>82</v>
      </c>
      <c r="AW1054" s="13" t="s">
        <v>28</v>
      </c>
      <c r="AX1054" s="13" t="s">
        <v>72</v>
      </c>
      <c r="AY1054" s="160" t="s">
        <v>182</v>
      </c>
    </row>
    <row r="1055" spans="2:65" s="14" customFormat="1">
      <c r="B1055" s="166"/>
      <c r="D1055" s="153" t="s">
        <v>195</v>
      </c>
      <c r="E1055" s="167" t="s">
        <v>1</v>
      </c>
      <c r="F1055" s="168" t="s">
        <v>205</v>
      </c>
      <c r="H1055" s="169">
        <v>0.63400000000000001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7" t="s">
        <v>195</v>
      </c>
      <c r="AU1055" s="167" t="s">
        <v>82</v>
      </c>
      <c r="AV1055" s="14" t="s">
        <v>188</v>
      </c>
      <c r="AW1055" s="14" t="s">
        <v>28</v>
      </c>
      <c r="AX1055" s="14" t="s">
        <v>80</v>
      </c>
      <c r="AY1055" s="167" t="s">
        <v>182</v>
      </c>
    </row>
    <row r="1056" spans="2:65" s="1" customFormat="1" ht="24" customHeight="1">
      <c r="B1056" s="139"/>
      <c r="C1056" s="140" t="s">
        <v>1262</v>
      </c>
      <c r="D1056" s="140" t="s">
        <v>184</v>
      </c>
      <c r="E1056" s="141" t="s">
        <v>1263</v>
      </c>
      <c r="F1056" s="142" t="s">
        <v>1264</v>
      </c>
      <c r="G1056" s="143" t="s">
        <v>242</v>
      </c>
      <c r="H1056" s="144">
        <v>23.59</v>
      </c>
      <c r="I1056" s="145"/>
      <c r="J1056" s="145">
        <f>ROUND(I1056*H1056,2)</f>
        <v>0</v>
      </c>
      <c r="K1056" s="142" t="s">
        <v>193</v>
      </c>
      <c r="L1056" s="29"/>
      <c r="M1056" s="146" t="s">
        <v>1</v>
      </c>
      <c r="N1056" s="147" t="s">
        <v>37</v>
      </c>
      <c r="O1056" s="148">
        <v>0.28999999999999998</v>
      </c>
      <c r="P1056" s="148">
        <f>O1056*H1056</f>
        <v>6.8410999999999991</v>
      </c>
      <c r="Q1056" s="148">
        <v>0</v>
      </c>
      <c r="R1056" s="148">
        <f>Q1056*H1056</f>
        <v>0</v>
      </c>
      <c r="S1056" s="148">
        <v>0</v>
      </c>
      <c r="T1056" s="149">
        <f>S1056*H1056</f>
        <v>0</v>
      </c>
      <c r="AR1056" s="150" t="s">
        <v>286</v>
      </c>
      <c r="AT1056" s="150" t="s">
        <v>184</v>
      </c>
      <c r="AU1056" s="150" t="s">
        <v>82</v>
      </c>
      <c r="AY1056" s="17" t="s">
        <v>182</v>
      </c>
      <c r="BE1056" s="151">
        <f>IF(N1056="základní",J1056,0)</f>
        <v>0</v>
      </c>
      <c r="BF1056" s="151">
        <f>IF(N1056="snížená",J1056,0)</f>
        <v>0</v>
      </c>
      <c r="BG1056" s="151">
        <f>IF(N1056="zákl. přenesená",J1056,0)</f>
        <v>0</v>
      </c>
      <c r="BH1056" s="151">
        <f>IF(N1056="sníž. přenesená",J1056,0)</f>
        <v>0</v>
      </c>
      <c r="BI1056" s="151">
        <f>IF(N1056="nulová",J1056,0)</f>
        <v>0</v>
      </c>
      <c r="BJ1056" s="17" t="s">
        <v>80</v>
      </c>
      <c r="BK1056" s="151">
        <f>ROUND(I1056*H1056,2)</f>
        <v>0</v>
      </c>
      <c r="BL1056" s="17" t="s">
        <v>286</v>
      </c>
      <c r="BM1056" s="150" t="s">
        <v>1265</v>
      </c>
    </row>
    <row r="1057" spans="2:65" s="12" customFormat="1">
      <c r="B1057" s="152"/>
      <c r="D1057" s="153" t="s">
        <v>195</v>
      </c>
      <c r="E1057" s="154" t="s">
        <v>1</v>
      </c>
      <c r="F1057" s="155" t="s">
        <v>1143</v>
      </c>
      <c r="H1057" s="154" t="s">
        <v>1</v>
      </c>
      <c r="L1057" s="152"/>
      <c r="M1057" s="156"/>
      <c r="N1057" s="157"/>
      <c r="O1057" s="157"/>
      <c r="P1057" s="157"/>
      <c r="Q1057" s="157"/>
      <c r="R1057" s="157"/>
      <c r="S1057" s="157"/>
      <c r="T1057" s="158"/>
      <c r="AT1057" s="154" t="s">
        <v>195</v>
      </c>
      <c r="AU1057" s="154" t="s">
        <v>82</v>
      </c>
      <c r="AV1057" s="12" t="s">
        <v>80</v>
      </c>
      <c r="AW1057" s="12" t="s">
        <v>28</v>
      </c>
      <c r="AX1057" s="12" t="s">
        <v>72</v>
      </c>
      <c r="AY1057" s="154" t="s">
        <v>182</v>
      </c>
    </row>
    <row r="1058" spans="2:65" s="13" customFormat="1">
      <c r="B1058" s="159"/>
      <c r="D1058" s="153" t="s">
        <v>195</v>
      </c>
      <c r="E1058" s="160" t="s">
        <v>1</v>
      </c>
      <c r="F1058" s="161" t="s">
        <v>1144</v>
      </c>
      <c r="H1058" s="162">
        <v>23.59</v>
      </c>
      <c r="L1058" s="159"/>
      <c r="M1058" s="163"/>
      <c r="N1058" s="164"/>
      <c r="O1058" s="164"/>
      <c r="P1058" s="164"/>
      <c r="Q1058" s="164"/>
      <c r="R1058" s="164"/>
      <c r="S1058" s="164"/>
      <c r="T1058" s="165"/>
      <c r="AT1058" s="160" t="s">
        <v>195</v>
      </c>
      <c r="AU1058" s="160" t="s">
        <v>82</v>
      </c>
      <c r="AV1058" s="13" t="s">
        <v>82</v>
      </c>
      <c r="AW1058" s="13" t="s">
        <v>28</v>
      </c>
      <c r="AX1058" s="13" t="s">
        <v>72</v>
      </c>
      <c r="AY1058" s="160" t="s">
        <v>182</v>
      </c>
    </row>
    <row r="1059" spans="2:65" s="14" customFormat="1">
      <c r="B1059" s="166"/>
      <c r="D1059" s="153" t="s">
        <v>195</v>
      </c>
      <c r="E1059" s="167" t="s">
        <v>1</v>
      </c>
      <c r="F1059" s="168" t="s">
        <v>205</v>
      </c>
      <c r="H1059" s="169">
        <v>23.59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7" t="s">
        <v>195</v>
      </c>
      <c r="AU1059" s="167" t="s">
        <v>82</v>
      </c>
      <c r="AV1059" s="14" t="s">
        <v>188</v>
      </c>
      <c r="AW1059" s="14" t="s">
        <v>28</v>
      </c>
      <c r="AX1059" s="14" t="s">
        <v>80</v>
      </c>
      <c r="AY1059" s="167" t="s">
        <v>182</v>
      </c>
    </row>
    <row r="1060" spans="2:65" s="1" customFormat="1" ht="16.5" customHeight="1">
      <c r="B1060" s="139"/>
      <c r="C1060" s="173" t="s">
        <v>1266</v>
      </c>
      <c r="D1060" s="173" t="s">
        <v>266</v>
      </c>
      <c r="E1060" s="174" t="s">
        <v>1267</v>
      </c>
      <c r="F1060" s="175" t="s">
        <v>1268</v>
      </c>
      <c r="G1060" s="176" t="s">
        <v>192</v>
      </c>
      <c r="H1060" s="177">
        <v>0.64900000000000002</v>
      </c>
      <c r="I1060" s="178"/>
      <c r="J1060" s="178">
        <f>ROUND(I1060*H1060,2)</f>
        <v>0</v>
      </c>
      <c r="K1060" s="175" t="s">
        <v>193</v>
      </c>
      <c r="L1060" s="179"/>
      <c r="M1060" s="180" t="s">
        <v>1</v>
      </c>
      <c r="N1060" s="181" t="s">
        <v>37</v>
      </c>
      <c r="O1060" s="148">
        <v>0</v>
      </c>
      <c r="P1060" s="148">
        <f>O1060*H1060</f>
        <v>0</v>
      </c>
      <c r="Q1060" s="148">
        <v>0.55000000000000004</v>
      </c>
      <c r="R1060" s="148">
        <f>Q1060*H1060</f>
        <v>0.35695000000000005</v>
      </c>
      <c r="S1060" s="148">
        <v>0</v>
      </c>
      <c r="T1060" s="149">
        <f>S1060*H1060</f>
        <v>0</v>
      </c>
      <c r="AR1060" s="150" t="s">
        <v>391</v>
      </c>
      <c r="AT1060" s="150" t="s">
        <v>266</v>
      </c>
      <c r="AU1060" s="150" t="s">
        <v>82</v>
      </c>
      <c r="AY1060" s="17" t="s">
        <v>182</v>
      </c>
      <c r="BE1060" s="151">
        <f>IF(N1060="základní",J1060,0)</f>
        <v>0</v>
      </c>
      <c r="BF1060" s="151">
        <f>IF(N1060="snížená",J1060,0)</f>
        <v>0</v>
      </c>
      <c r="BG1060" s="151">
        <f>IF(N1060="zákl. přenesená",J1060,0)</f>
        <v>0</v>
      </c>
      <c r="BH1060" s="151">
        <f>IF(N1060="sníž. přenesená",J1060,0)</f>
        <v>0</v>
      </c>
      <c r="BI1060" s="151">
        <f>IF(N1060="nulová",J1060,0)</f>
        <v>0</v>
      </c>
      <c r="BJ1060" s="17" t="s">
        <v>80</v>
      </c>
      <c r="BK1060" s="151">
        <f>ROUND(I1060*H1060,2)</f>
        <v>0</v>
      </c>
      <c r="BL1060" s="17" t="s">
        <v>286</v>
      </c>
      <c r="BM1060" s="150" t="s">
        <v>1269</v>
      </c>
    </row>
    <row r="1061" spans="2:65" s="13" customFormat="1">
      <c r="B1061" s="159"/>
      <c r="D1061" s="153" t="s">
        <v>195</v>
      </c>
      <c r="E1061" s="160" t="s">
        <v>1</v>
      </c>
      <c r="F1061" s="161" t="s">
        <v>1244</v>
      </c>
      <c r="H1061" s="162">
        <v>0.64900000000000002</v>
      </c>
      <c r="L1061" s="159"/>
      <c r="M1061" s="163"/>
      <c r="N1061" s="164"/>
      <c r="O1061" s="164"/>
      <c r="P1061" s="164"/>
      <c r="Q1061" s="164"/>
      <c r="R1061" s="164"/>
      <c r="S1061" s="164"/>
      <c r="T1061" s="165"/>
      <c r="AT1061" s="160" t="s">
        <v>195</v>
      </c>
      <c r="AU1061" s="160" t="s">
        <v>82</v>
      </c>
      <c r="AV1061" s="13" t="s">
        <v>82</v>
      </c>
      <c r="AW1061" s="13" t="s">
        <v>28</v>
      </c>
      <c r="AX1061" s="13" t="s">
        <v>80</v>
      </c>
      <c r="AY1061" s="160" t="s">
        <v>182</v>
      </c>
    </row>
    <row r="1062" spans="2:65" s="1" customFormat="1" ht="24" customHeight="1">
      <c r="B1062" s="139"/>
      <c r="C1062" s="140" t="s">
        <v>1270</v>
      </c>
      <c r="D1062" s="140" t="s">
        <v>184</v>
      </c>
      <c r="E1062" s="141" t="s">
        <v>1271</v>
      </c>
      <c r="F1062" s="142" t="s">
        <v>1272</v>
      </c>
      <c r="G1062" s="143" t="s">
        <v>192</v>
      </c>
      <c r="H1062" s="144">
        <v>1.2829999999999999</v>
      </c>
      <c r="I1062" s="145"/>
      <c r="J1062" s="145">
        <f>ROUND(I1062*H1062,2)</f>
        <v>0</v>
      </c>
      <c r="K1062" s="142" t="s">
        <v>193</v>
      </c>
      <c r="L1062" s="29"/>
      <c r="M1062" s="146" t="s">
        <v>1</v>
      </c>
      <c r="N1062" s="147" t="s">
        <v>37</v>
      </c>
      <c r="O1062" s="148">
        <v>0</v>
      </c>
      <c r="P1062" s="148">
        <f>O1062*H1062</f>
        <v>0</v>
      </c>
      <c r="Q1062" s="148">
        <v>2.3369999999999998E-2</v>
      </c>
      <c r="R1062" s="148">
        <f>Q1062*H1062</f>
        <v>2.9983709999999997E-2</v>
      </c>
      <c r="S1062" s="148">
        <v>0</v>
      </c>
      <c r="T1062" s="149">
        <f>S1062*H1062</f>
        <v>0</v>
      </c>
      <c r="AR1062" s="150" t="s">
        <v>286</v>
      </c>
      <c r="AT1062" s="150" t="s">
        <v>184</v>
      </c>
      <c r="AU1062" s="150" t="s">
        <v>82</v>
      </c>
      <c r="AY1062" s="17" t="s">
        <v>182</v>
      </c>
      <c r="BE1062" s="151">
        <f>IF(N1062="základní",J1062,0)</f>
        <v>0</v>
      </c>
      <c r="BF1062" s="151">
        <f>IF(N1062="snížená",J1062,0)</f>
        <v>0</v>
      </c>
      <c r="BG1062" s="151">
        <f>IF(N1062="zákl. přenesená",J1062,0)</f>
        <v>0</v>
      </c>
      <c r="BH1062" s="151">
        <f>IF(N1062="sníž. přenesená",J1062,0)</f>
        <v>0</v>
      </c>
      <c r="BI1062" s="151">
        <f>IF(N1062="nulová",J1062,0)</f>
        <v>0</v>
      </c>
      <c r="BJ1062" s="17" t="s">
        <v>80</v>
      </c>
      <c r="BK1062" s="151">
        <f>ROUND(I1062*H1062,2)</f>
        <v>0</v>
      </c>
      <c r="BL1062" s="17" t="s">
        <v>286</v>
      </c>
      <c r="BM1062" s="150" t="s">
        <v>1273</v>
      </c>
    </row>
    <row r="1063" spans="2:65" s="13" customFormat="1">
      <c r="B1063" s="159"/>
      <c r="D1063" s="153" t="s">
        <v>195</v>
      </c>
      <c r="E1063" s="160" t="s">
        <v>1</v>
      </c>
      <c r="F1063" s="161" t="s">
        <v>1274</v>
      </c>
      <c r="H1063" s="162">
        <v>0.63400000000000001</v>
      </c>
      <c r="L1063" s="159"/>
      <c r="M1063" s="163"/>
      <c r="N1063" s="164"/>
      <c r="O1063" s="164"/>
      <c r="P1063" s="164"/>
      <c r="Q1063" s="164"/>
      <c r="R1063" s="164"/>
      <c r="S1063" s="164"/>
      <c r="T1063" s="165"/>
      <c r="AT1063" s="160" t="s">
        <v>195</v>
      </c>
      <c r="AU1063" s="160" t="s">
        <v>82</v>
      </c>
      <c r="AV1063" s="13" t="s">
        <v>82</v>
      </c>
      <c r="AW1063" s="13" t="s">
        <v>28</v>
      </c>
      <c r="AX1063" s="13" t="s">
        <v>72</v>
      </c>
      <c r="AY1063" s="160" t="s">
        <v>182</v>
      </c>
    </row>
    <row r="1064" spans="2:65" s="13" customFormat="1">
      <c r="B1064" s="159"/>
      <c r="D1064" s="153" t="s">
        <v>195</v>
      </c>
      <c r="E1064" s="160" t="s">
        <v>1</v>
      </c>
      <c r="F1064" s="161" t="s">
        <v>1244</v>
      </c>
      <c r="H1064" s="162">
        <v>0.64900000000000002</v>
      </c>
      <c r="L1064" s="159"/>
      <c r="M1064" s="163"/>
      <c r="N1064" s="164"/>
      <c r="O1064" s="164"/>
      <c r="P1064" s="164"/>
      <c r="Q1064" s="164"/>
      <c r="R1064" s="164"/>
      <c r="S1064" s="164"/>
      <c r="T1064" s="165"/>
      <c r="AT1064" s="160" t="s">
        <v>195</v>
      </c>
      <c r="AU1064" s="160" t="s">
        <v>82</v>
      </c>
      <c r="AV1064" s="13" t="s">
        <v>82</v>
      </c>
      <c r="AW1064" s="13" t="s">
        <v>28</v>
      </c>
      <c r="AX1064" s="13" t="s">
        <v>72</v>
      </c>
      <c r="AY1064" s="160" t="s">
        <v>182</v>
      </c>
    </row>
    <row r="1065" spans="2:65" s="14" customFormat="1">
      <c r="B1065" s="166"/>
      <c r="D1065" s="153" t="s">
        <v>195</v>
      </c>
      <c r="E1065" s="167" t="s">
        <v>1</v>
      </c>
      <c r="F1065" s="168" t="s">
        <v>205</v>
      </c>
      <c r="H1065" s="169">
        <v>1.2829999999999999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7" t="s">
        <v>195</v>
      </c>
      <c r="AU1065" s="167" t="s">
        <v>82</v>
      </c>
      <c r="AV1065" s="14" t="s">
        <v>188</v>
      </c>
      <c r="AW1065" s="14" t="s">
        <v>28</v>
      </c>
      <c r="AX1065" s="14" t="s">
        <v>80</v>
      </c>
      <c r="AY1065" s="167" t="s">
        <v>182</v>
      </c>
    </row>
    <row r="1066" spans="2:65" s="1" customFormat="1" ht="24" customHeight="1">
      <c r="B1066" s="139"/>
      <c r="C1066" s="140" t="s">
        <v>1275</v>
      </c>
      <c r="D1066" s="140" t="s">
        <v>184</v>
      </c>
      <c r="E1066" s="141" t="s">
        <v>1276</v>
      </c>
      <c r="F1066" s="142" t="s">
        <v>1277</v>
      </c>
      <c r="G1066" s="143" t="s">
        <v>1085</v>
      </c>
      <c r="H1066" s="144">
        <v>172.79499999999999</v>
      </c>
      <c r="I1066" s="145"/>
      <c r="J1066" s="145">
        <f>ROUND(I1066*H1066,2)</f>
        <v>0</v>
      </c>
      <c r="K1066" s="142" t="s">
        <v>193</v>
      </c>
      <c r="L1066" s="29"/>
      <c r="M1066" s="146" t="s">
        <v>1</v>
      </c>
      <c r="N1066" s="147" t="s">
        <v>37</v>
      </c>
      <c r="O1066" s="148">
        <v>0</v>
      </c>
      <c r="P1066" s="148">
        <f>O1066*H1066</f>
        <v>0</v>
      </c>
      <c r="Q1066" s="148">
        <v>0</v>
      </c>
      <c r="R1066" s="148">
        <f>Q1066*H1066</f>
        <v>0</v>
      </c>
      <c r="S1066" s="148">
        <v>0</v>
      </c>
      <c r="T1066" s="149">
        <f>S1066*H1066</f>
        <v>0</v>
      </c>
      <c r="AR1066" s="150" t="s">
        <v>286</v>
      </c>
      <c r="AT1066" s="150" t="s">
        <v>184</v>
      </c>
      <c r="AU1066" s="150" t="s">
        <v>82</v>
      </c>
      <c r="AY1066" s="17" t="s">
        <v>182</v>
      </c>
      <c r="BE1066" s="151">
        <f>IF(N1066="základní",J1066,0)</f>
        <v>0</v>
      </c>
      <c r="BF1066" s="151">
        <f>IF(N1066="snížená",J1066,0)</f>
        <v>0</v>
      </c>
      <c r="BG1066" s="151">
        <f>IF(N1066="zákl. přenesená",J1066,0)</f>
        <v>0</v>
      </c>
      <c r="BH1066" s="151">
        <f>IF(N1066="sníž. přenesená",J1066,0)</f>
        <v>0</v>
      </c>
      <c r="BI1066" s="151">
        <f>IF(N1066="nulová",J1066,0)</f>
        <v>0</v>
      </c>
      <c r="BJ1066" s="17" t="s">
        <v>80</v>
      </c>
      <c r="BK1066" s="151">
        <f>ROUND(I1066*H1066,2)</f>
        <v>0</v>
      </c>
      <c r="BL1066" s="17" t="s">
        <v>286</v>
      </c>
      <c r="BM1066" s="150" t="s">
        <v>1278</v>
      </c>
    </row>
    <row r="1067" spans="2:65" s="11" customFormat="1" ht="22.9" customHeight="1">
      <c r="B1067" s="127"/>
      <c r="D1067" s="128" t="s">
        <v>71</v>
      </c>
      <c r="E1067" s="137" t="s">
        <v>1279</v>
      </c>
      <c r="F1067" s="137" t="s">
        <v>1280</v>
      </c>
      <c r="J1067" s="138">
        <f>BK1067</f>
        <v>0</v>
      </c>
      <c r="L1067" s="127"/>
      <c r="M1067" s="131"/>
      <c r="N1067" s="132"/>
      <c r="O1067" s="132"/>
      <c r="P1067" s="133">
        <f>SUM(P1068:P1087)</f>
        <v>516.79874700000005</v>
      </c>
      <c r="Q1067" s="132"/>
      <c r="R1067" s="133">
        <f>SUM(R1068:R1087)</f>
        <v>9.6569584199999987</v>
      </c>
      <c r="S1067" s="132"/>
      <c r="T1067" s="134">
        <f>SUM(T1068:T1087)</f>
        <v>0</v>
      </c>
      <c r="AR1067" s="128" t="s">
        <v>82</v>
      </c>
      <c r="AT1067" s="135" t="s">
        <v>71</v>
      </c>
      <c r="AU1067" s="135" t="s">
        <v>80</v>
      </c>
      <c r="AY1067" s="128" t="s">
        <v>182</v>
      </c>
      <c r="BK1067" s="136">
        <f>SUM(BK1068:BK1087)</f>
        <v>0</v>
      </c>
    </row>
    <row r="1068" spans="2:65" s="1" customFormat="1" ht="24" customHeight="1">
      <c r="B1068" s="139"/>
      <c r="C1068" s="140" t="s">
        <v>1281</v>
      </c>
      <c r="D1068" s="140" t="s">
        <v>184</v>
      </c>
      <c r="E1068" s="141" t="s">
        <v>1282</v>
      </c>
      <c r="F1068" s="142" t="s">
        <v>1283</v>
      </c>
      <c r="G1068" s="143" t="s">
        <v>242</v>
      </c>
      <c r="H1068" s="144">
        <v>19.446999999999999</v>
      </c>
      <c r="I1068" s="145"/>
      <c r="J1068" s="145">
        <f>ROUND(I1068*H1068,2)</f>
        <v>0</v>
      </c>
      <c r="K1068" s="142" t="s">
        <v>193</v>
      </c>
      <c r="L1068" s="29"/>
      <c r="M1068" s="146" t="s">
        <v>1</v>
      </c>
      <c r="N1068" s="147" t="s">
        <v>37</v>
      </c>
      <c r="O1068" s="148">
        <v>0.999</v>
      </c>
      <c r="P1068" s="148">
        <f>O1068*H1068</f>
        <v>19.427553</v>
      </c>
      <c r="Q1068" s="148">
        <v>2.478E-2</v>
      </c>
      <c r="R1068" s="148">
        <f>Q1068*H1068</f>
        <v>0.48189665999999998</v>
      </c>
      <c r="S1068" s="148">
        <v>0</v>
      </c>
      <c r="T1068" s="149">
        <f>S1068*H1068</f>
        <v>0</v>
      </c>
      <c r="AR1068" s="150" t="s">
        <v>286</v>
      </c>
      <c r="AT1068" s="150" t="s">
        <v>184</v>
      </c>
      <c r="AU1068" s="150" t="s">
        <v>82</v>
      </c>
      <c r="AY1068" s="17" t="s">
        <v>182</v>
      </c>
      <c r="BE1068" s="151">
        <f>IF(N1068="základní",J1068,0)</f>
        <v>0</v>
      </c>
      <c r="BF1068" s="151">
        <f>IF(N1068="snížená",J1068,0)</f>
        <v>0</v>
      </c>
      <c r="BG1068" s="151">
        <f>IF(N1068="zákl. přenesená",J1068,0)</f>
        <v>0</v>
      </c>
      <c r="BH1068" s="151">
        <f>IF(N1068="sníž. přenesená",J1068,0)</f>
        <v>0</v>
      </c>
      <c r="BI1068" s="151">
        <f>IF(N1068="nulová",J1068,0)</f>
        <v>0</v>
      </c>
      <c r="BJ1068" s="17" t="s">
        <v>80</v>
      </c>
      <c r="BK1068" s="151">
        <f>ROUND(I1068*H1068,2)</f>
        <v>0</v>
      </c>
      <c r="BL1068" s="17" t="s">
        <v>286</v>
      </c>
      <c r="BM1068" s="150" t="s">
        <v>1284</v>
      </c>
    </row>
    <row r="1069" spans="2:65" s="12" customFormat="1">
      <c r="B1069" s="152"/>
      <c r="D1069" s="153" t="s">
        <v>195</v>
      </c>
      <c r="E1069" s="154" t="s">
        <v>1</v>
      </c>
      <c r="F1069" s="155" t="s">
        <v>410</v>
      </c>
      <c r="H1069" s="154" t="s">
        <v>1</v>
      </c>
      <c r="L1069" s="152"/>
      <c r="M1069" s="156"/>
      <c r="N1069" s="157"/>
      <c r="O1069" s="157"/>
      <c r="P1069" s="157"/>
      <c r="Q1069" s="157"/>
      <c r="R1069" s="157"/>
      <c r="S1069" s="157"/>
      <c r="T1069" s="158"/>
      <c r="AT1069" s="154" t="s">
        <v>195</v>
      </c>
      <c r="AU1069" s="154" t="s">
        <v>82</v>
      </c>
      <c r="AV1069" s="12" t="s">
        <v>80</v>
      </c>
      <c r="AW1069" s="12" t="s">
        <v>28</v>
      </c>
      <c r="AX1069" s="12" t="s">
        <v>72</v>
      </c>
      <c r="AY1069" s="154" t="s">
        <v>182</v>
      </c>
    </row>
    <row r="1070" spans="2:65" s="12" customFormat="1">
      <c r="B1070" s="152"/>
      <c r="D1070" s="153" t="s">
        <v>195</v>
      </c>
      <c r="E1070" s="154" t="s">
        <v>1</v>
      </c>
      <c r="F1070" s="155" t="s">
        <v>586</v>
      </c>
      <c r="H1070" s="154" t="s">
        <v>1</v>
      </c>
      <c r="L1070" s="152"/>
      <c r="M1070" s="156"/>
      <c r="N1070" s="157"/>
      <c r="O1070" s="157"/>
      <c r="P1070" s="157"/>
      <c r="Q1070" s="157"/>
      <c r="R1070" s="157"/>
      <c r="S1070" s="157"/>
      <c r="T1070" s="158"/>
      <c r="AT1070" s="154" t="s">
        <v>195</v>
      </c>
      <c r="AU1070" s="154" t="s">
        <v>82</v>
      </c>
      <c r="AV1070" s="12" t="s">
        <v>80</v>
      </c>
      <c r="AW1070" s="12" t="s">
        <v>28</v>
      </c>
      <c r="AX1070" s="12" t="s">
        <v>72</v>
      </c>
      <c r="AY1070" s="154" t="s">
        <v>182</v>
      </c>
    </row>
    <row r="1071" spans="2:65" s="13" customFormat="1">
      <c r="B1071" s="159"/>
      <c r="D1071" s="153" t="s">
        <v>195</v>
      </c>
      <c r="E1071" s="160" t="s">
        <v>1</v>
      </c>
      <c r="F1071" s="161" t="s">
        <v>1285</v>
      </c>
      <c r="H1071" s="162">
        <v>19.446999999999999</v>
      </c>
      <c r="L1071" s="159"/>
      <c r="M1071" s="163"/>
      <c r="N1071" s="164"/>
      <c r="O1071" s="164"/>
      <c r="P1071" s="164"/>
      <c r="Q1071" s="164"/>
      <c r="R1071" s="164"/>
      <c r="S1071" s="164"/>
      <c r="T1071" s="165"/>
      <c r="AT1071" s="160" t="s">
        <v>195</v>
      </c>
      <c r="AU1071" s="160" t="s">
        <v>82</v>
      </c>
      <c r="AV1071" s="13" t="s">
        <v>82</v>
      </c>
      <c r="AW1071" s="13" t="s">
        <v>28</v>
      </c>
      <c r="AX1071" s="13" t="s">
        <v>72</v>
      </c>
      <c r="AY1071" s="160" t="s">
        <v>182</v>
      </c>
    </row>
    <row r="1072" spans="2:65" s="14" customFormat="1">
      <c r="B1072" s="166"/>
      <c r="D1072" s="153" t="s">
        <v>195</v>
      </c>
      <c r="E1072" s="167" t="s">
        <v>1</v>
      </c>
      <c r="F1072" s="168" t="s">
        <v>205</v>
      </c>
      <c r="H1072" s="169">
        <v>19.446999999999999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7" t="s">
        <v>195</v>
      </c>
      <c r="AU1072" s="167" t="s">
        <v>82</v>
      </c>
      <c r="AV1072" s="14" t="s">
        <v>188</v>
      </c>
      <c r="AW1072" s="14" t="s">
        <v>28</v>
      </c>
      <c r="AX1072" s="14" t="s">
        <v>80</v>
      </c>
      <c r="AY1072" s="167" t="s">
        <v>182</v>
      </c>
    </row>
    <row r="1073" spans="2:65" s="1" customFormat="1" ht="24" customHeight="1">
      <c r="B1073" s="139"/>
      <c r="C1073" s="140" t="s">
        <v>1286</v>
      </c>
      <c r="D1073" s="140" t="s">
        <v>184</v>
      </c>
      <c r="E1073" s="141" t="s">
        <v>1287</v>
      </c>
      <c r="F1073" s="142" t="s">
        <v>1288</v>
      </c>
      <c r="G1073" s="143" t="s">
        <v>242</v>
      </c>
      <c r="H1073" s="144">
        <v>160.666</v>
      </c>
      <c r="I1073" s="145"/>
      <c r="J1073" s="145">
        <f>ROUND(I1073*H1073,2)</f>
        <v>0</v>
      </c>
      <c r="K1073" s="142" t="s">
        <v>193</v>
      </c>
      <c r="L1073" s="29"/>
      <c r="M1073" s="146" t="s">
        <v>1</v>
      </c>
      <c r="N1073" s="147" t="s">
        <v>37</v>
      </c>
      <c r="O1073" s="148">
        <v>0.69899999999999995</v>
      </c>
      <c r="P1073" s="148">
        <f>O1073*H1073</f>
        <v>112.30553399999999</v>
      </c>
      <c r="Q1073" s="148">
        <v>1.1809999999999999E-2</v>
      </c>
      <c r="R1073" s="148">
        <f>Q1073*H1073</f>
        <v>1.8974654599999998</v>
      </c>
      <c r="S1073" s="148">
        <v>0</v>
      </c>
      <c r="T1073" s="149">
        <f>S1073*H1073</f>
        <v>0</v>
      </c>
      <c r="AR1073" s="150" t="s">
        <v>188</v>
      </c>
      <c r="AT1073" s="150" t="s">
        <v>184</v>
      </c>
      <c r="AU1073" s="150" t="s">
        <v>82</v>
      </c>
      <c r="AY1073" s="17" t="s">
        <v>182</v>
      </c>
      <c r="BE1073" s="151">
        <f>IF(N1073="základní",J1073,0)</f>
        <v>0</v>
      </c>
      <c r="BF1073" s="151">
        <f>IF(N1073="snížená",J1073,0)</f>
        <v>0</v>
      </c>
      <c r="BG1073" s="151">
        <f>IF(N1073="zákl. přenesená",J1073,0)</f>
        <v>0</v>
      </c>
      <c r="BH1073" s="151">
        <f>IF(N1073="sníž. přenesená",J1073,0)</f>
        <v>0</v>
      </c>
      <c r="BI1073" s="151">
        <f>IF(N1073="nulová",J1073,0)</f>
        <v>0</v>
      </c>
      <c r="BJ1073" s="17" t="s">
        <v>80</v>
      </c>
      <c r="BK1073" s="151">
        <f>ROUND(I1073*H1073,2)</f>
        <v>0</v>
      </c>
      <c r="BL1073" s="17" t="s">
        <v>188</v>
      </c>
      <c r="BM1073" s="150" t="s">
        <v>1289</v>
      </c>
    </row>
    <row r="1074" spans="2:65" s="12" customFormat="1">
      <c r="B1074" s="152"/>
      <c r="D1074" s="153" t="s">
        <v>195</v>
      </c>
      <c r="E1074" s="154" t="s">
        <v>1</v>
      </c>
      <c r="F1074" s="155" t="s">
        <v>410</v>
      </c>
      <c r="H1074" s="154" t="s">
        <v>1</v>
      </c>
      <c r="L1074" s="152"/>
      <c r="M1074" s="156"/>
      <c r="N1074" s="157"/>
      <c r="O1074" s="157"/>
      <c r="P1074" s="157"/>
      <c r="Q1074" s="157"/>
      <c r="R1074" s="157"/>
      <c r="S1074" s="157"/>
      <c r="T1074" s="158"/>
      <c r="AT1074" s="154" t="s">
        <v>195</v>
      </c>
      <c r="AU1074" s="154" t="s">
        <v>82</v>
      </c>
      <c r="AV1074" s="12" t="s">
        <v>80</v>
      </c>
      <c r="AW1074" s="12" t="s">
        <v>28</v>
      </c>
      <c r="AX1074" s="12" t="s">
        <v>72</v>
      </c>
      <c r="AY1074" s="154" t="s">
        <v>182</v>
      </c>
    </row>
    <row r="1075" spans="2:65" s="13" customFormat="1">
      <c r="B1075" s="159"/>
      <c r="D1075" s="153" t="s">
        <v>195</v>
      </c>
      <c r="E1075" s="160" t="s">
        <v>1</v>
      </c>
      <c r="F1075" s="161" t="s">
        <v>1290</v>
      </c>
      <c r="H1075" s="162">
        <v>160.666</v>
      </c>
      <c r="L1075" s="159"/>
      <c r="M1075" s="163"/>
      <c r="N1075" s="164"/>
      <c r="O1075" s="164"/>
      <c r="P1075" s="164"/>
      <c r="Q1075" s="164"/>
      <c r="R1075" s="164"/>
      <c r="S1075" s="164"/>
      <c r="T1075" s="165"/>
      <c r="AT1075" s="160" t="s">
        <v>195</v>
      </c>
      <c r="AU1075" s="160" t="s">
        <v>82</v>
      </c>
      <c r="AV1075" s="13" t="s">
        <v>82</v>
      </c>
      <c r="AW1075" s="13" t="s">
        <v>28</v>
      </c>
      <c r="AX1075" s="13" t="s">
        <v>72</v>
      </c>
      <c r="AY1075" s="160" t="s">
        <v>182</v>
      </c>
    </row>
    <row r="1076" spans="2:65" s="14" customFormat="1">
      <c r="B1076" s="166"/>
      <c r="D1076" s="153" t="s">
        <v>195</v>
      </c>
      <c r="E1076" s="167" t="s">
        <v>1</v>
      </c>
      <c r="F1076" s="168" t="s">
        <v>205</v>
      </c>
      <c r="H1076" s="169">
        <v>160.666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7" t="s">
        <v>195</v>
      </c>
      <c r="AU1076" s="167" t="s">
        <v>82</v>
      </c>
      <c r="AV1076" s="14" t="s">
        <v>188</v>
      </c>
      <c r="AW1076" s="14" t="s">
        <v>28</v>
      </c>
      <c r="AX1076" s="14" t="s">
        <v>80</v>
      </c>
      <c r="AY1076" s="167" t="s">
        <v>182</v>
      </c>
    </row>
    <row r="1077" spans="2:65" s="1" customFormat="1" ht="24" customHeight="1">
      <c r="B1077" s="139"/>
      <c r="C1077" s="140" t="s">
        <v>1291</v>
      </c>
      <c r="D1077" s="140" t="s">
        <v>184</v>
      </c>
      <c r="E1077" s="141" t="s">
        <v>1292</v>
      </c>
      <c r="F1077" s="142" t="s">
        <v>1293</v>
      </c>
      <c r="G1077" s="143" t="s">
        <v>242</v>
      </c>
      <c r="H1077" s="144">
        <v>743.37</v>
      </c>
      <c r="I1077" s="145"/>
      <c r="J1077" s="145">
        <f>ROUND(I1077*H1077,2)</f>
        <v>0</v>
      </c>
      <c r="K1077" s="142" t="s">
        <v>193</v>
      </c>
      <c r="L1077" s="29"/>
      <c r="M1077" s="146" t="s">
        <v>1</v>
      </c>
      <c r="N1077" s="147" t="s">
        <v>37</v>
      </c>
      <c r="O1077" s="148">
        <v>0.51800000000000002</v>
      </c>
      <c r="P1077" s="148">
        <f>O1077*H1077</f>
        <v>385.06566000000004</v>
      </c>
      <c r="Q1077" s="148">
        <v>1.39E-3</v>
      </c>
      <c r="R1077" s="148">
        <f>Q1077*H1077</f>
        <v>1.0332843</v>
      </c>
      <c r="S1077" s="148">
        <v>0</v>
      </c>
      <c r="T1077" s="149">
        <f>S1077*H1077</f>
        <v>0</v>
      </c>
      <c r="AR1077" s="150" t="s">
        <v>286</v>
      </c>
      <c r="AT1077" s="150" t="s">
        <v>184</v>
      </c>
      <c r="AU1077" s="150" t="s">
        <v>82</v>
      </c>
      <c r="AY1077" s="17" t="s">
        <v>182</v>
      </c>
      <c r="BE1077" s="151">
        <f>IF(N1077="základní",J1077,0)</f>
        <v>0</v>
      </c>
      <c r="BF1077" s="151">
        <f>IF(N1077="snížená",J1077,0)</f>
        <v>0</v>
      </c>
      <c r="BG1077" s="151">
        <f>IF(N1077="zákl. přenesená",J1077,0)</f>
        <v>0</v>
      </c>
      <c r="BH1077" s="151">
        <f>IF(N1077="sníž. přenesená",J1077,0)</f>
        <v>0</v>
      </c>
      <c r="BI1077" s="151">
        <f>IF(N1077="nulová",J1077,0)</f>
        <v>0</v>
      </c>
      <c r="BJ1077" s="17" t="s">
        <v>80</v>
      </c>
      <c r="BK1077" s="151">
        <f>ROUND(I1077*H1077,2)</f>
        <v>0</v>
      </c>
      <c r="BL1077" s="17" t="s">
        <v>286</v>
      </c>
      <c r="BM1077" s="150" t="s">
        <v>1294</v>
      </c>
    </row>
    <row r="1078" spans="2:65" s="12" customFormat="1">
      <c r="B1078" s="152"/>
      <c r="D1078" s="153" t="s">
        <v>195</v>
      </c>
      <c r="E1078" s="154" t="s">
        <v>1</v>
      </c>
      <c r="F1078" s="155" t="s">
        <v>401</v>
      </c>
      <c r="H1078" s="154" t="s">
        <v>1</v>
      </c>
      <c r="L1078" s="152"/>
      <c r="M1078" s="156"/>
      <c r="N1078" s="157"/>
      <c r="O1078" s="157"/>
      <c r="P1078" s="157"/>
      <c r="Q1078" s="157"/>
      <c r="R1078" s="157"/>
      <c r="S1078" s="157"/>
      <c r="T1078" s="158"/>
      <c r="AT1078" s="154" t="s">
        <v>195</v>
      </c>
      <c r="AU1078" s="154" t="s">
        <v>82</v>
      </c>
      <c r="AV1078" s="12" t="s">
        <v>80</v>
      </c>
      <c r="AW1078" s="12" t="s">
        <v>28</v>
      </c>
      <c r="AX1078" s="12" t="s">
        <v>72</v>
      </c>
      <c r="AY1078" s="154" t="s">
        <v>182</v>
      </c>
    </row>
    <row r="1079" spans="2:65" s="13" customFormat="1">
      <c r="B1079" s="159"/>
      <c r="D1079" s="153" t="s">
        <v>195</v>
      </c>
      <c r="E1079" s="160" t="s">
        <v>1</v>
      </c>
      <c r="F1079" s="161" t="s">
        <v>1295</v>
      </c>
      <c r="H1079" s="162">
        <v>121.78</v>
      </c>
      <c r="L1079" s="159"/>
      <c r="M1079" s="163"/>
      <c r="N1079" s="164"/>
      <c r="O1079" s="164"/>
      <c r="P1079" s="164"/>
      <c r="Q1079" s="164"/>
      <c r="R1079" s="164"/>
      <c r="S1079" s="164"/>
      <c r="T1079" s="165"/>
      <c r="AT1079" s="160" t="s">
        <v>195</v>
      </c>
      <c r="AU1079" s="160" t="s">
        <v>82</v>
      </c>
      <c r="AV1079" s="13" t="s">
        <v>82</v>
      </c>
      <c r="AW1079" s="13" t="s">
        <v>28</v>
      </c>
      <c r="AX1079" s="13" t="s">
        <v>72</v>
      </c>
      <c r="AY1079" s="160" t="s">
        <v>182</v>
      </c>
    </row>
    <row r="1080" spans="2:65" s="13" customFormat="1">
      <c r="B1080" s="159"/>
      <c r="D1080" s="153" t="s">
        <v>195</v>
      </c>
      <c r="E1080" s="160" t="s">
        <v>1</v>
      </c>
      <c r="F1080" s="161" t="s">
        <v>1296</v>
      </c>
      <c r="H1080" s="162">
        <v>110.15</v>
      </c>
      <c r="L1080" s="159"/>
      <c r="M1080" s="163"/>
      <c r="N1080" s="164"/>
      <c r="O1080" s="164"/>
      <c r="P1080" s="164"/>
      <c r="Q1080" s="164"/>
      <c r="R1080" s="164"/>
      <c r="S1080" s="164"/>
      <c r="T1080" s="165"/>
      <c r="AT1080" s="160" t="s">
        <v>195</v>
      </c>
      <c r="AU1080" s="160" t="s">
        <v>82</v>
      </c>
      <c r="AV1080" s="13" t="s">
        <v>82</v>
      </c>
      <c r="AW1080" s="13" t="s">
        <v>28</v>
      </c>
      <c r="AX1080" s="13" t="s">
        <v>72</v>
      </c>
      <c r="AY1080" s="160" t="s">
        <v>182</v>
      </c>
    </row>
    <row r="1081" spans="2:65" s="12" customFormat="1">
      <c r="B1081" s="152"/>
      <c r="D1081" s="153" t="s">
        <v>195</v>
      </c>
      <c r="E1081" s="154" t="s">
        <v>1</v>
      </c>
      <c r="F1081" s="155" t="s">
        <v>410</v>
      </c>
      <c r="H1081" s="154" t="s">
        <v>1</v>
      </c>
      <c r="L1081" s="152"/>
      <c r="M1081" s="156"/>
      <c r="N1081" s="157"/>
      <c r="O1081" s="157"/>
      <c r="P1081" s="157"/>
      <c r="Q1081" s="157"/>
      <c r="R1081" s="157"/>
      <c r="S1081" s="157"/>
      <c r="T1081" s="158"/>
      <c r="AT1081" s="154" t="s">
        <v>195</v>
      </c>
      <c r="AU1081" s="154" t="s">
        <v>82</v>
      </c>
      <c r="AV1081" s="12" t="s">
        <v>80</v>
      </c>
      <c r="AW1081" s="12" t="s">
        <v>28</v>
      </c>
      <c r="AX1081" s="12" t="s">
        <v>72</v>
      </c>
      <c r="AY1081" s="154" t="s">
        <v>182</v>
      </c>
    </row>
    <row r="1082" spans="2:65" s="13" customFormat="1">
      <c r="B1082" s="159"/>
      <c r="D1082" s="153" t="s">
        <v>195</v>
      </c>
      <c r="E1082" s="160" t="s">
        <v>1</v>
      </c>
      <c r="F1082" s="161" t="s">
        <v>927</v>
      </c>
      <c r="H1082" s="162">
        <v>545.14</v>
      </c>
      <c r="L1082" s="159"/>
      <c r="M1082" s="163"/>
      <c r="N1082" s="164"/>
      <c r="O1082" s="164"/>
      <c r="P1082" s="164"/>
      <c r="Q1082" s="164"/>
      <c r="R1082" s="164"/>
      <c r="S1082" s="164"/>
      <c r="T1082" s="165"/>
      <c r="AT1082" s="160" t="s">
        <v>195</v>
      </c>
      <c r="AU1082" s="160" t="s">
        <v>82</v>
      </c>
      <c r="AV1082" s="13" t="s">
        <v>82</v>
      </c>
      <c r="AW1082" s="13" t="s">
        <v>28</v>
      </c>
      <c r="AX1082" s="13" t="s">
        <v>72</v>
      </c>
      <c r="AY1082" s="160" t="s">
        <v>182</v>
      </c>
    </row>
    <row r="1083" spans="2:65" s="13" customFormat="1">
      <c r="B1083" s="159"/>
      <c r="D1083" s="153" t="s">
        <v>195</v>
      </c>
      <c r="E1083" s="160" t="s">
        <v>1</v>
      </c>
      <c r="F1083" s="161" t="s">
        <v>1297</v>
      </c>
      <c r="H1083" s="162">
        <v>-33.700000000000003</v>
      </c>
      <c r="L1083" s="159"/>
      <c r="M1083" s="163"/>
      <c r="N1083" s="164"/>
      <c r="O1083" s="164"/>
      <c r="P1083" s="164"/>
      <c r="Q1083" s="164"/>
      <c r="R1083" s="164"/>
      <c r="S1083" s="164"/>
      <c r="T1083" s="165"/>
      <c r="AT1083" s="160" t="s">
        <v>195</v>
      </c>
      <c r="AU1083" s="160" t="s">
        <v>82</v>
      </c>
      <c r="AV1083" s="13" t="s">
        <v>82</v>
      </c>
      <c r="AW1083" s="13" t="s">
        <v>28</v>
      </c>
      <c r="AX1083" s="13" t="s">
        <v>72</v>
      </c>
      <c r="AY1083" s="160" t="s">
        <v>182</v>
      </c>
    </row>
    <row r="1084" spans="2:65" s="14" customFormat="1">
      <c r="B1084" s="166"/>
      <c r="D1084" s="153" t="s">
        <v>195</v>
      </c>
      <c r="E1084" s="167" t="s">
        <v>1</v>
      </c>
      <c r="F1084" s="168" t="s">
        <v>205</v>
      </c>
      <c r="H1084" s="169">
        <v>743.37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7" t="s">
        <v>195</v>
      </c>
      <c r="AU1084" s="167" t="s">
        <v>82</v>
      </c>
      <c r="AV1084" s="14" t="s">
        <v>188</v>
      </c>
      <c r="AW1084" s="14" t="s">
        <v>28</v>
      </c>
      <c r="AX1084" s="14" t="s">
        <v>80</v>
      </c>
      <c r="AY1084" s="167" t="s">
        <v>182</v>
      </c>
    </row>
    <row r="1085" spans="2:65" s="1" customFormat="1" ht="16.5" customHeight="1">
      <c r="B1085" s="139"/>
      <c r="C1085" s="173" t="s">
        <v>1298</v>
      </c>
      <c r="D1085" s="173" t="s">
        <v>266</v>
      </c>
      <c r="E1085" s="174" t="s">
        <v>1299</v>
      </c>
      <c r="F1085" s="175" t="s">
        <v>1300</v>
      </c>
      <c r="G1085" s="176" t="s">
        <v>242</v>
      </c>
      <c r="H1085" s="177">
        <v>780.53899999999999</v>
      </c>
      <c r="I1085" s="178"/>
      <c r="J1085" s="178">
        <f>ROUND(I1085*H1085,2)</f>
        <v>0</v>
      </c>
      <c r="K1085" s="175" t="s">
        <v>193</v>
      </c>
      <c r="L1085" s="179"/>
      <c r="M1085" s="180" t="s">
        <v>1</v>
      </c>
      <c r="N1085" s="181" t="s">
        <v>37</v>
      </c>
      <c r="O1085" s="148">
        <v>0</v>
      </c>
      <c r="P1085" s="148">
        <f>O1085*H1085</f>
        <v>0</v>
      </c>
      <c r="Q1085" s="148">
        <v>8.0000000000000002E-3</v>
      </c>
      <c r="R1085" s="148">
        <f>Q1085*H1085</f>
        <v>6.2443119999999999</v>
      </c>
      <c r="S1085" s="148">
        <v>0</v>
      </c>
      <c r="T1085" s="149">
        <f>S1085*H1085</f>
        <v>0</v>
      </c>
      <c r="AR1085" s="150" t="s">
        <v>391</v>
      </c>
      <c r="AT1085" s="150" t="s">
        <v>266</v>
      </c>
      <c r="AU1085" s="150" t="s">
        <v>82</v>
      </c>
      <c r="AY1085" s="17" t="s">
        <v>182</v>
      </c>
      <c r="BE1085" s="151">
        <f>IF(N1085="základní",J1085,0)</f>
        <v>0</v>
      </c>
      <c r="BF1085" s="151">
        <f>IF(N1085="snížená",J1085,0)</f>
        <v>0</v>
      </c>
      <c r="BG1085" s="151">
        <f>IF(N1085="zákl. přenesená",J1085,0)</f>
        <v>0</v>
      </c>
      <c r="BH1085" s="151">
        <f>IF(N1085="sníž. přenesená",J1085,0)</f>
        <v>0</v>
      </c>
      <c r="BI1085" s="151">
        <f>IF(N1085="nulová",J1085,0)</f>
        <v>0</v>
      </c>
      <c r="BJ1085" s="17" t="s">
        <v>80</v>
      </c>
      <c r="BK1085" s="151">
        <f>ROUND(I1085*H1085,2)</f>
        <v>0</v>
      </c>
      <c r="BL1085" s="17" t="s">
        <v>286</v>
      </c>
      <c r="BM1085" s="150" t="s">
        <v>1301</v>
      </c>
    </row>
    <row r="1086" spans="2:65" s="13" customFormat="1">
      <c r="B1086" s="159"/>
      <c r="D1086" s="153" t="s">
        <v>195</v>
      </c>
      <c r="F1086" s="161" t="s">
        <v>1302</v>
      </c>
      <c r="H1086" s="162">
        <v>780.53899999999999</v>
      </c>
      <c r="L1086" s="159"/>
      <c r="M1086" s="163"/>
      <c r="N1086" s="164"/>
      <c r="O1086" s="164"/>
      <c r="P1086" s="164"/>
      <c r="Q1086" s="164"/>
      <c r="R1086" s="164"/>
      <c r="S1086" s="164"/>
      <c r="T1086" s="165"/>
      <c r="AT1086" s="160" t="s">
        <v>195</v>
      </c>
      <c r="AU1086" s="160" t="s">
        <v>82</v>
      </c>
      <c r="AV1086" s="13" t="s">
        <v>82</v>
      </c>
      <c r="AW1086" s="13" t="s">
        <v>3</v>
      </c>
      <c r="AX1086" s="13" t="s">
        <v>80</v>
      </c>
      <c r="AY1086" s="160" t="s">
        <v>182</v>
      </c>
    </row>
    <row r="1087" spans="2:65" s="1" customFormat="1" ht="24" customHeight="1">
      <c r="B1087" s="139"/>
      <c r="C1087" s="140" t="s">
        <v>1303</v>
      </c>
      <c r="D1087" s="140" t="s">
        <v>184</v>
      </c>
      <c r="E1087" s="141" t="s">
        <v>1304</v>
      </c>
      <c r="F1087" s="142" t="s">
        <v>1305</v>
      </c>
      <c r="G1087" s="143" t="s">
        <v>1085</v>
      </c>
      <c r="H1087" s="144">
        <v>6709.2240000000002</v>
      </c>
      <c r="I1087" s="145"/>
      <c r="J1087" s="145">
        <f>ROUND(I1087*H1087,2)</f>
        <v>0</v>
      </c>
      <c r="K1087" s="142" t="s">
        <v>193</v>
      </c>
      <c r="L1087" s="29"/>
      <c r="M1087" s="146" t="s">
        <v>1</v>
      </c>
      <c r="N1087" s="147" t="s">
        <v>37</v>
      </c>
      <c r="O1087" s="148">
        <v>0</v>
      </c>
      <c r="P1087" s="148">
        <f>O1087*H1087</f>
        <v>0</v>
      </c>
      <c r="Q1087" s="148">
        <v>0</v>
      </c>
      <c r="R1087" s="148">
        <f>Q1087*H1087</f>
        <v>0</v>
      </c>
      <c r="S1087" s="148">
        <v>0</v>
      </c>
      <c r="T1087" s="149">
        <f>S1087*H1087</f>
        <v>0</v>
      </c>
      <c r="AR1087" s="150" t="s">
        <v>286</v>
      </c>
      <c r="AT1087" s="150" t="s">
        <v>184</v>
      </c>
      <c r="AU1087" s="150" t="s">
        <v>82</v>
      </c>
      <c r="AY1087" s="17" t="s">
        <v>182</v>
      </c>
      <c r="BE1087" s="151">
        <f>IF(N1087="základní",J1087,0)</f>
        <v>0</v>
      </c>
      <c r="BF1087" s="151">
        <f>IF(N1087="snížená",J1087,0)</f>
        <v>0</v>
      </c>
      <c r="BG1087" s="151">
        <f>IF(N1087="zákl. přenesená",J1087,0)</f>
        <v>0</v>
      </c>
      <c r="BH1087" s="151">
        <f>IF(N1087="sníž. přenesená",J1087,0)</f>
        <v>0</v>
      </c>
      <c r="BI1087" s="151">
        <f>IF(N1087="nulová",J1087,0)</f>
        <v>0</v>
      </c>
      <c r="BJ1087" s="17" t="s">
        <v>80</v>
      </c>
      <c r="BK1087" s="151">
        <f>ROUND(I1087*H1087,2)</f>
        <v>0</v>
      </c>
      <c r="BL1087" s="17" t="s">
        <v>286</v>
      </c>
      <c r="BM1087" s="150" t="s">
        <v>1306</v>
      </c>
    </row>
    <row r="1088" spans="2:65" s="11" customFormat="1" ht="22.9" customHeight="1">
      <c r="B1088" s="127"/>
      <c r="D1088" s="128" t="s">
        <v>71</v>
      </c>
      <c r="E1088" s="137" t="s">
        <v>1307</v>
      </c>
      <c r="F1088" s="137" t="s">
        <v>1308</v>
      </c>
      <c r="J1088" s="138">
        <f>BK1088</f>
        <v>0</v>
      </c>
      <c r="L1088" s="127"/>
      <c r="M1088" s="131"/>
      <c r="N1088" s="132"/>
      <c r="O1088" s="132"/>
      <c r="P1088" s="133">
        <f>SUM(P1089:P1145)</f>
        <v>167.66844999999998</v>
      </c>
      <c r="Q1088" s="132"/>
      <c r="R1088" s="133">
        <f>SUM(R1089:R1145)</f>
        <v>1.1743066999999996</v>
      </c>
      <c r="S1088" s="132"/>
      <c r="T1088" s="134">
        <f>SUM(T1089:T1145)</f>
        <v>0</v>
      </c>
      <c r="AR1088" s="128" t="s">
        <v>82</v>
      </c>
      <c r="AT1088" s="135" t="s">
        <v>71</v>
      </c>
      <c r="AU1088" s="135" t="s">
        <v>80</v>
      </c>
      <c r="AY1088" s="128" t="s">
        <v>182</v>
      </c>
      <c r="BK1088" s="136">
        <f>SUM(BK1089:BK1145)</f>
        <v>0</v>
      </c>
    </row>
    <row r="1089" spans="2:65" s="1" customFormat="1" ht="24" customHeight="1">
      <c r="B1089" s="139"/>
      <c r="C1089" s="140" t="s">
        <v>1309</v>
      </c>
      <c r="D1089" s="140" t="s">
        <v>184</v>
      </c>
      <c r="E1089" s="141" t="s">
        <v>1310</v>
      </c>
      <c r="F1089" s="142" t="s">
        <v>1311</v>
      </c>
      <c r="G1089" s="143" t="s">
        <v>248</v>
      </c>
      <c r="H1089" s="144">
        <v>33.5</v>
      </c>
      <c r="I1089" s="145"/>
      <c r="J1089" s="145">
        <f>ROUND(I1089*H1089,2)</f>
        <v>0</v>
      </c>
      <c r="K1089" s="142" t="s">
        <v>193</v>
      </c>
      <c r="L1089" s="29"/>
      <c r="M1089" s="146" t="s">
        <v>1</v>
      </c>
      <c r="N1089" s="147" t="s">
        <v>37</v>
      </c>
      <c r="O1089" s="148">
        <v>0.104</v>
      </c>
      <c r="P1089" s="148">
        <f>O1089*H1089</f>
        <v>3.484</v>
      </c>
      <c r="Q1089" s="148">
        <v>2.1900000000000001E-3</v>
      </c>
      <c r="R1089" s="148">
        <f>Q1089*H1089</f>
        <v>7.3365E-2</v>
      </c>
      <c r="S1089" s="148">
        <v>0</v>
      </c>
      <c r="T1089" s="149">
        <f>S1089*H1089</f>
        <v>0</v>
      </c>
      <c r="AR1089" s="150" t="s">
        <v>286</v>
      </c>
      <c r="AT1089" s="150" t="s">
        <v>184</v>
      </c>
      <c r="AU1089" s="150" t="s">
        <v>82</v>
      </c>
      <c r="AY1089" s="17" t="s">
        <v>182</v>
      </c>
      <c r="BE1089" s="151">
        <f>IF(N1089="základní",J1089,0)</f>
        <v>0</v>
      </c>
      <c r="BF1089" s="151">
        <f>IF(N1089="snížená",J1089,0)</f>
        <v>0</v>
      </c>
      <c r="BG1089" s="151">
        <f>IF(N1089="zákl. přenesená",J1089,0)</f>
        <v>0</v>
      </c>
      <c r="BH1089" s="151">
        <f>IF(N1089="sníž. přenesená",J1089,0)</f>
        <v>0</v>
      </c>
      <c r="BI1089" s="151">
        <f>IF(N1089="nulová",J1089,0)</f>
        <v>0</v>
      </c>
      <c r="BJ1089" s="17" t="s">
        <v>80</v>
      </c>
      <c r="BK1089" s="151">
        <f>ROUND(I1089*H1089,2)</f>
        <v>0</v>
      </c>
      <c r="BL1089" s="17" t="s">
        <v>286</v>
      </c>
      <c r="BM1089" s="150" t="s">
        <v>1312</v>
      </c>
    </row>
    <row r="1090" spans="2:65" s="12" customFormat="1">
      <c r="B1090" s="152"/>
      <c r="D1090" s="153" t="s">
        <v>195</v>
      </c>
      <c r="E1090" s="154" t="s">
        <v>1</v>
      </c>
      <c r="F1090" s="155" t="s">
        <v>1313</v>
      </c>
      <c r="H1090" s="154" t="s">
        <v>1</v>
      </c>
      <c r="L1090" s="152"/>
      <c r="M1090" s="156"/>
      <c r="N1090" s="157"/>
      <c r="O1090" s="157"/>
      <c r="P1090" s="157"/>
      <c r="Q1090" s="157"/>
      <c r="R1090" s="157"/>
      <c r="S1090" s="157"/>
      <c r="T1090" s="158"/>
      <c r="AT1090" s="154" t="s">
        <v>195</v>
      </c>
      <c r="AU1090" s="154" t="s">
        <v>82</v>
      </c>
      <c r="AV1090" s="12" t="s">
        <v>80</v>
      </c>
      <c r="AW1090" s="12" t="s">
        <v>28</v>
      </c>
      <c r="AX1090" s="12" t="s">
        <v>72</v>
      </c>
      <c r="AY1090" s="154" t="s">
        <v>182</v>
      </c>
    </row>
    <row r="1091" spans="2:65" s="13" customFormat="1">
      <c r="B1091" s="159"/>
      <c r="D1091" s="153" t="s">
        <v>195</v>
      </c>
      <c r="E1091" s="160" t="s">
        <v>1</v>
      </c>
      <c r="F1091" s="161" t="s">
        <v>1314</v>
      </c>
      <c r="H1091" s="162">
        <v>33.5</v>
      </c>
      <c r="L1091" s="159"/>
      <c r="M1091" s="163"/>
      <c r="N1091" s="164"/>
      <c r="O1091" s="164"/>
      <c r="P1091" s="164"/>
      <c r="Q1091" s="164"/>
      <c r="R1091" s="164"/>
      <c r="S1091" s="164"/>
      <c r="T1091" s="165"/>
      <c r="AT1091" s="160" t="s">
        <v>195</v>
      </c>
      <c r="AU1091" s="160" t="s">
        <v>82</v>
      </c>
      <c r="AV1091" s="13" t="s">
        <v>82</v>
      </c>
      <c r="AW1091" s="13" t="s">
        <v>28</v>
      </c>
      <c r="AX1091" s="13" t="s">
        <v>72</v>
      </c>
      <c r="AY1091" s="160" t="s">
        <v>182</v>
      </c>
    </row>
    <row r="1092" spans="2:65" s="14" customFormat="1">
      <c r="B1092" s="166"/>
      <c r="D1092" s="153" t="s">
        <v>195</v>
      </c>
      <c r="E1092" s="167" t="s">
        <v>1</v>
      </c>
      <c r="F1092" s="168" t="s">
        <v>205</v>
      </c>
      <c r="H1092" s="169">
        <v>33.5</v>
      </c>
      <c r="L1092" s="166"/>
      <c r="M1092" s="170"/>
      <c r="N1092" s="171"/>
      <c r="O1092" s="171"/>
      <c r="P1092" s="171"/>
      <c r="Q1092" s="171"/>
      <c r="R1092" s="171"/>
      <c r="S1092" s="171"/>
      <c r="T1092" s="172"/>
      <c r="AT1092" s="167" t="s">
        <v>195</v>
      </c>
      <c r="AU1092" s="167" t="s">
        <v>82</v>
      </c>
      <c r="AV1092" s="14" t="s">
        <v>188</v>
      </c>
      <c r="AW1092" s="14" t="s">
        <v>28</v>
      </c>
      <c r="AX1092" s="14" t="s">
        <v>80</v>
      </c>
      <c r="AY1092" s="167" t="s">
        <v>182</v>
      </c>
    </row>
    <row r="1093" spans="2:65" s="1" customFormat="1" ht="24" customHeight="1">
      <c r="B1093" s="139"/>
      <c r="C1093" s="140" t="s">
        <v>1315</v>
      </c>
      <c r="D1093" s="140" t="s">
        <v>184</v>
      </c>
      <c r="E1093" s="141" t="s">
        <v>1316</v>
      </c>
      <c r="F1093" s="142" t="s">
        <v>1317</v>
      </c>
      <c r="G1093" s="143" t="s">
        <v>248</v>
      </c>
      <c r="H1093" s="144">
        <v>2</v>
      </c>
      <c r="I1093" s="145"/>
      <c r="J1093" s="145">
        <f>ROUND(I1093*H1093,2)</f>
        <v>0</v>
      </c>
      <c r="K1093" s="142" t="s">
        <v>193</v>
      </c>
      <c r="L1093" s="29"/>
      <c r="M1093" s="146" t="s">
        <v>1</v>
      </c>
      <c r="N1093" s="147" t="s">
        <v>37</v>
      </c>
      <c r="O1093" s="148">
        <v>0.30499999999999999</v>
      </c>
      <c r="P1093" s="148">
        <f>O1093*H1093</f>
        <v>0.61</v>
      </c>
      <c r="Q1093" s="148">
        <v>2.8700000000000002E-3</v>
      </c>
      <c r="R1093" s="148">
        <f>Q1093*H1093</f>
        <v>5.7400000000000003E-3</v>
      </c>
      <c r="S1093" s="148">
        <v>0</v>
      </c>
      <c r="T1093" s="149">
        <f>S1093*H1093</f>
        <v>0</v>
      </c>
      <c r="AR1093" s="150" t="s">
        <v>286</v>
      </c>
      <c r="AT1093" s="150" t="s">
        <v>184</v>
      </c>
      <c r="AU1093" s="150" t="s">
        <v>82</v>
      </c>
      <c r="AY1093" s="17" t="s">
        <v>182</v>
      </c>
      <c r="BE1093" s="151">
        <f>IF(N1093="základní",J1093,0)</f>
        <v>0</v>
      </c>
      <c r="BF1093" s="151">
        <f>IF(N1093="snížená",J1093,0)</f>
        <v>0</v>
      </c>
      <c r="BG1093" s="151">
        <f>IF(N1093="zákl. přenesená",J1093,0)</f>
        <v>0</v>
      </c>
      <c r="BH1093" s="151">
        <f>IF(N1093="sníž. přenesená",J1093,0)</f>
        <v>0</v>
      </c>
      <c r="BI1093" s="151">
        <f>IF(N1093="nulová",J1093,0)</f>
        <v>0</v>
      </c>
      <c r="BJ1093" s="17" t="s">
        <v>80</v>
      </c>
      <c r="BK1093" s="151">
        <f>ROUND(I1093*H1093,2)</f>
        <v>0</v>
      </c>
      <c r="BL1093" s="17" t="s">
        <v>286</v>
      </c>
      <c r="BM1093" s="150" t="s">
        <v>1318</v>
      </c>
    </row>
    <row r="1094" spans="2:65" s="12" customFormat="1">
      <c r="B1094" s="152"/>
      <c r="D1094" s="153" t="s">
        <v>195</v>
      </c>
      <c r="E1094" s="154" t="s">
        <v>1</v>
      </c>
      <c r="F1094" s="155" t="s">
        <v>1319</v>
      </c>
      <c r="H1094" s="154" t="s">
        <v>1</v>
      </c>
      <c r="L1094" s="152"/>
      <c r="M1094" s="156"/>
      <c r="N1094" s="157"/>
      <c r="O1094" s="157"/>
      <c r="P1094" s="157"/>
      <c r="Q1094" s="157"/>
      <c r="R1094" s="157"/>
      <c r="S1094" s="157"/>
      <c r="T1094" s="158"/>
      <c r="AT1094" s="154" t="s">
        <v>195</v>
      </c>
      <c r="AU1094" s="154" t="s">
        <v>82</v>
      </c>
      <c r="AV1094" s="12" t="s">
        <v>80</v>
      </c>
      <c r="AW1094" s="12" t="s">
        <v>28</v>
      </c>
      <c r="AX1094" s="12" t="s">
        <v>72</v>
      </c>
      <c r="AY1094" s="154" t="s">
        <v>182</v>
      </c>
    </row>
    <row r="1095" spans="2:65" s="13" customFormat="1">
      <c r="B1095" s="159"/>
      <c r="D1095" s="153" t="s">
        <v>195</v>
      </c>
      <c r="E1095" s="160" t="s">
        <v>1</v>
      </c>
      <c r="F1095" s="161" t="s">
        <v>82</v>
      </c>
      <c r="H1095" s="162">
        <v>2</v>
      </c>
      <c r="L1095" s="159"/>
      <c r="M1095" s="163"/>
      <c r="N1095" s="164"/>
      <c r="O1095" s="164"/>
      <c r="P1095" s="164"/>
      <c r="Q1095" s="164"/>
      <c r="R1095" s="164"/>
      <c r="S1095" s="164"/>
      <c r="T1095" s="165"/>
      <c r="AT1095" s="160" t="s">
        <v>195</v>
      </c>
      <c r="AU1095" s="160" t="s">
        <v>82</v>
      </c>
      <c r="AV1095" s="13" t="s">
        <v>82</v>
      </c>
      <c r="AW1095" s="13" t="s">
        <v>28</v>
      </c>
      <c r="AX1095" s="13" t="s">
        <v>72</v>
      </c>
      <c r="AY1095" s="160" t="s">
        <v>182</v>
      </c>
    </row>
    <row r="1096" spans="2:65" s="14" customFormat="1">
      <c r="B1096" s="166"/>
      <c r="D1096" s="153" t="s">
        <v>195</v>
      </c>
      <c r="E1096" s="167" t="s">
        <v>1</v>
      </c>
      <c r="F1096" s="168" t="s">
        <v>205</v>
      </c>
      <c r="H1096" s="169">
        <v>2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7" t="s">
        <v>195</v>
      </c>
      <c r="AU1096" s="167" t="s">
        <v>82</v>
      </c>
      <c r="AV1096" s="14" t="s">
        <v>188</v>
      </c>
      <c r="AW1096" s="14" t="s">
        <v>28</v>
      </c>
      <c r="AX1096" s="14" t="s">
        <v>80</v>
      </c>
      <c r="AY1096" s="167" t="s">
        <v>182</v>
      </c>
    </row>
    <row r="1097" spans="2:65" s="1" customFormat="1" ht="24" customHeight="1">
      <c r="B1097" s="139"/>
      <c r="C1097" s="140" t="s">
        <v>1320</v>
      </c>
      <c r="D1097" s="140" t="s">
        <v>184</v>
      </c>
      <c r="E1097" s="141" t="s">
        <v>1321</v>
      </c>
      <c r="F1097" s="142" t="s">
        <v>1322</v>
      </c>
      <c r="G1097" s="143" t="s">
        <v>248</v>
      </c>
      <c r="H1097" s="144">
        <v>20</v>
      </c>
      <c r="I1097" s="145"/>
      <c r="J1097" s="145">
        <f>ROUND(I1097*H1097,2)</f>
        <v>0</v>
      </c>
      <c r="K1097" s="142" t="s">
        <v>193</v>
      </c>
      <c r="L1097" s="29"/>
      <c r="M1097" s="146" t="s">
        <v>1</v>
      </c>
      <c r="N1097" s="147" t="s">
        <v>37</v>
      </c>
      <c r="O1097" s="148">
        <v>0.38600000000000001</v>
      </c>
      <c r="P1097" s="148">
        <f>O1097*H1097</f>
        <v>7.7200000000000006</v>
      </c>
      <c r="Q1097" s="148">
        <v>5.7999999999999996E-3</v>
      </c>
      <c r="R1097" s="148">
        <f>Q1097*H1097</f>
        <v>0.11599999999999999</v>
      </c>
      <c r="S1097" s="148">
        <v>0</v>
      </c>
      <c r="T1097" s="149">
        <f>S1097*H1097</f>
        <v>0</v>
      </c>
      <c r="AR1097" s="150" t="s">
        <v>286</v>
      </c>
      <c r="AT1097" s="150" t="s">
        <v>184</v>
      </c>
      <c r="AU1097" s="150" t="s">
        <v>82</v>
      </c>
      <c r="AY1097" s="17" t="s">
        <v>182</v>
      </c>
      <c r="BE1097" s="151">
        <f>IF(N1097="základní",J1097,0)</f>
        <v>0</v>
      </c>
      <c r="BF1097" s="151">
        <f>IF(N1097="snížená",J1097,0)</f>
        <v>0</v>
      </c>
      <c r="BG1097" s="151">
        <f>IF(N1097="zákl. přenesená",J1097,0)</f>
        <v>0</v>
      </c>
      <c r="BH1097" s="151">
        <f>IF(N1097="sníž. přenesená",J1097,0)</f>
        <v>0</v>
      </c>
      <c r="BI1097" s="151">
        <f>IF(N1097="nulová",J1097,0)</f>
        <v>0</v>
      </c>
      <c r="BJ1097" s="17" t="s">
        <v>80</v>
      </c>
      <c r="BK1097" s="151">
        <f>ROUND(I1097*H1097,2)</f>
        <v>0</v>
      </c>
      <c r="BL1097" s="17" t="s">
        <v>286</v>
      </c>
      <c r="BM1097" s="150" t="s">
        <v>1323</v>
      </c>
    </row>
    <row r="1098" spans="2:65" s="12" customFormat="1">
      <c r="B1098" s="152"/>
      <c r="D1098" s="153" t="s">
        <v>195</v>
      </c>
      <c r="E1098" s="154" t="s">
        <v>1</v>
      </c>
      <c r="F1098" s="155" t="s">
        <v>1324</v>
      </c>
      <c r="H1098" s="154" t="s">
        <v>1</v>
      </c>
      <c r="L1098" s="152"/>
      <c r="M1098" s="156"/>
      <c r="N1098" s="157"/>
      <c r="O1098" s="157"/>
      <c r="P1098" s="157"/>
      <c r="Q1098" s="157"/>
      <c r="R1098" s="157"/>
      <c r="S1098" s="157"/>
      <c r="T1098" s="158"/>
      <c r="AT1098" s="154" t="s">
        <v>195</v>
      </c>
      <c r="AU1098" s="154" t="s">
        <v>82</v>
      </c>
      <c r="AV1098" s="12" t="s">
        <v>80</v>
      </c>
      <c r="AW1098" s="12" t="s">
        <v>28</v>
      </c>
      <c r="AX1098" s="12" t="s">
        <v>72</v>
      </c>
      <c r="AY1098" s="154" t="s">
        <v>182</v>
      </c>
    </row>
    <row r="1099" spans="2:65" s="13" customFormat="1">
      <c r="B1099" s="159"/>
      <c r="D1099" s="153" t="s">
        <v>195</v>
      </c>
      <c r="E1099" s="160" t="s">
        <v>1</v>
      </c>
      <c r="F1099" s="161" t="s">
        <v>310</v>
      </c>
      <c r="H1099" s="162">
        <v>20</v>
      </c>
      <c r="L1099" s="159"/>
      <c r="M1099" s="163"/>
      <c r="N1099" s="164"/>
      <c r="O1099" s="164"/>
      <c r="P1099" s="164"/>
      <c r="Q1099" s="164"/>
      <c r="R1099" s="164"/>
      <c r="S1099" s="164"/>
      <c r="T1099" s="165"/>
      <c r="AT1099" s="160" t="s">
        <v>195</v>
      </c>
      <c r="AU1099" s="160" t="s">
        <v>82</v>
      </c>
      <c r="AV1099" s="13" t="s">
        <v>82</v>
      </c>
      <c r="AW1099" s="13" t="s">
        <v>28</v>
      </c>
      <c r="AX1099" s="13" t="s">
        <v>72</v>
      </c>
      <c r="AY1099" s="160" t="s">
        <v>182</v>
      </c>
    </row>
    <row r="1100" spans="2:65" s="14" customFormat="1">
      <c r="B1100" s="166"/>
      <c r="D1100" s="153" t="s">
        <v>195</v>
      </c>
      <c r="E1100" s="167" t="s">
        <v>1</v>
      </c>
      <c r="F1100" s="168" t="s">
        <v>205</v>
      </c>
      <c r="H1100" s="169">
        <v>20</v>
      </c>
      <c r="L1100" s="166"/>
      <c r="M1100" s="170"/>
      <c r="N1100" s="171"/>
      <c r="O1100" s="171"/>
      <c r="P1100" s="171"/>
      <c r="Q1100" s="171"/>
      <c r="R1100" s="171"/>
      <c r="S1100" s="171"/>
      <c r="T1100" s="172"/>
      <c r="AT1100" s="167" t="s">
        <v>195</v>
      </c>
      <c r="AU1100" s="167" t="s">
        <v>82</v>
      </c>
      <c r="AV1100" s="14" t="s">
        <v>188</v>
      </c>
      <c r="AW1100" s="14" t="s">
        <v>28</v>
      </c>
      <c r="AX1100" s="14" t="s">
        <v>80</v>
      </c>
      <c r="AY1100" s="167" t="s">
        <v>182</v>
      </c>
    </row>
    <row r="1101" spans="2:65" s="1" customFormat="1" ht="24" customHeight="1">
      <c r="B1101" s="139"/>
      <c r="C1101" s="140" t="s">
        <v>1325</v>
      </c>
      <c r="D1101" s="140" t="s">
        <v>184</v>
      </c>
      <c r="E1101" s="141" t="s">
        <v>1326</v>
      </c>
      <c r="F1101" s="142" t="s">
        <v>1327</v>
      </c>
      <c r="G1101" s="143" t="s">
        <v>248</v>
      </c>
      <c r="H1101" s="144">
        <v>33.5</v>
      </c>
      <c r="I1101" s="145"/>
      <c r="J1101" s="145">
        <f>ROUND(I1101*H1101,2)</f>
        <v>0</v>
      </c>
      <c r="K1101" s="142" t="s">
        <v>193</v>
      </c>
      <c r="L1101" s="29"/>
      <c r="M1101" s="146" t="s">
        <v>1</v>
      </c>
      <c r="N1101" s="147" t="s">
        <v>37</v>
      </c>
      <c r="O1101" s="148">
        <v>0.22800000000000001</v>
      </c>
      <c r="P1101" s="148">
        <f>O1101*H1101</f>
        <v>7.6379999999999999</v>
      </c>
      <c r="Q1101" s="148">
        <v>2.2699999999999999E-3</v>
      </c>
      <c r="R1101" s="148">
        <f>Q1101*H1101</f>
        <v>7.6045000000000001E-2</v>
      </c>
      <c r="S1101" s="148">
        <v>0</v>
      </c>
      <c r="T1101" s="149">
        <f>S1101*H1101</f>
        <v>0</v>
      </c>
      <c r="AR1101" s="150" t="s">
        <v>286</v>
      </c>
      <c r="AT1101" s="150" t="s">
        <v>184</v>
      </c>
      <c r="AU1101" s="150" t="s">
        <v>82</v>
      </c>
      <c r="AY1101" s="17" t="s">
        <v>182</v>
      </c>
      <c r="BE1101" s="151">
        <f>IF(N1101="základní",J1101,0)</f>
        <v>0</v>
      </c>
      <c r="BF1101" s="151">
        <f>IF(N1101="snížená",J1101,0)</f>
        <v>0</v>
      </c>
      <c r="BG1101" s="151">
        <f>IF(N1101="zákl. přenesená",J1101,0)</f>
        <v>0</v>
      </c>
      <c r="BH1101" s="151">
        <f>IF(N1101="sníž. přenesená",J1101,0)</f>
        <v>0</v>
      </c>
      <c r="BI1101" s="151">
        <f>IF(N1101="nulová",J1101,0)</f>
        <v>0</v>
      </c>
      <c r="BJ1101" s="17" t="s">
        <v>80</v>
      </c>
      <c r="BK1101" s="151">
        <f>ROUND(I1101*H1101,2)</f>
        <v>0</v>
      </c>
      <c r="BL1101" s="17" t="s">
        <v>286</v>
      </c>
      <c r="BM1101" s="150" t="s">
        <v>1328</v>
      </c>
    </row>
    <row r="1102" spans="2:65" s="12" customFormat="1">
      <c r="B1102" s="152"/>
      <c r="D1102" s="153" t="s">
        <v>195</v>
      </c>
      <c r="E1102" s="154" t="s">
        <v>1</v>
      </c>
      <c r="F1102" s="155" t="s">
        <v>1313</v>
      </c>
      <c r="H1102" s="154" t="s">
        <v>1</v>
      </c>
      <c r="L1102" s="152"/>
      <c r="M1102" s="156"/>
      <c r="N1102" s="157"/>
      <c r="O1102" s="157"/>
      <c r="P1102" s="157"/>
      <c r="Q1102" s="157"/>
      <c r="R1102" s="157"/>
      <c r="S1102" s="157"/>
      <c r="T1102" s="158"/>
      <c r="AT1102" s="154" t="s">
        <v>195</v>
      </c>
      <c r="AU1102" s="154" t="s">
        <v>82</v>
      </c>
      <c r="AV1102" s="12" t="s">
        <v>80</v>
      </c>
      <c r="AW1102" s="12" t="s">
        <v>28</v>
      </c>
      <c r="AX1102" s="12" t="s">
        <v>72</v>
      </c>
      <c r="AY1102" s="154" t="s">
        <v>182</v>
      </c>
    </row>
    <row r="1103" spans="2:65" s="13" customFormat="1">
      <c r="B1103" s="159"/>
      <c r="D1103" s="153" t="s">
        <v>195</v>
      </c>
      <c r="E1103" s="160" t="s">
        <v>1</v>
      </c>
      <c r="F1103" s="161" t="s">
        <v>1314</v>
      </c>
      <c r="H1103" s="162">
        <v>33.5</v>
      </c>
      <c r="L1103" s="159"/>
      <c r="M1103" s="163"/>
      <c r="N1103" s="164"/>
      <c r="O1103" s="164"/>
      <c r="P1103" s="164"/>
      <c r="Q1103" s="164"/>
      <c r="R1103" s="164"/>
      <c r="S1103" s="164"/>
      <c r="T1103" s="165"/>
      <c r="AT1103" s="160" t="s">
        <v>195</v>
      </c>
      <c r="AU1103" s="160" t="s">
        <v>82</v>
      </c>
      <c r="AV1103" s="13" t="s">
        <v>82</v>
      </c>
      <c r="AW1103" s="13" t="s">
        <v>28</v>
      </c>
      <c r="AX1103" s="13" t="s">
        <v>72</v>
      </c>
      <c r="AY1103" s="160" t="s">
        <v>182</v>
      </c>
    </row>
    <row r="1104" spans="2:65" s="14" customFormat="1">
      <c r="B1104" s="166"/>
      <c r="D1104" s="153" t="s">
        <v>195</v>
      </c>
      <c r="E1104" s="167" t="s">
        <v>1</v>
      </c>
      <c r="F1104" s="168" t="s">
        <v>205</v>
      </c>
      <c r="H1104" s="169">
        <v>33.5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7" t="s">
        <v>195</v>
      </c>
      <c r="AU1104" s="167" t="s">
        <v>82</v>
      </c>
      <c r="AV1104" s="14" t="s">
        <v>188</v>
      </c>
      <c r="AW1104" s="14" t="s">
        <v>28</v>
      </c>
      <c r="AX1104" s="14" t="s">
        <v>80</v>
      </c>
      <c r="AY1104" s="167" t="s">
        <v>182</v>
      </c>
    </row>
    <row r="1105" spans="2:65" s="1" customFormat="1" ht="24" customHeight="1">
      <c r="B1105" s="139"/>
      <c r="C1105" s="140" t="s">
        <v>1329</v>
      </c>
      <c r="D1105" s="140" t="s">
        <v>184</v>
      </c>
      <c r="E1105" s="141" t="s">
        <v>1330</v>
      </c>
      <c r="F1105" s="142" t="s">
        <v>1331</v>
      </c>
      <c r="G1105" s="143" t="s">
        <v>248</v>
      </c>
      <c r="H1105" s="144">
        <v>20</v>
      </c>
      <c r="I1105" s="145"/>
      <c r="J1105" s="145">
        <f>ROUND(I1105*H1105,2)</f>
        <v>0</v>
      </c>
      <c r="K1105" s="142" t="s">
        <v>193</v>
      </c>
      <c r="L1105" s="29"/>
      <c r="M1105" s="146" t="s">
        <v>1</v>
      </c>
      <c r="N1105" s="147" t="s">
        <v>37</v>
      </c>
      <c r="O1105" s="148">
        <v>0.77500000000000002</v>
      </c>
      <c r="P1105" s="148">
        <f>O1105*H1105</f>
        <v>15.5</v>
      </c>
      <c r="Q1105" s="148">
        <v>4.3699999999999998E-3</v>
      </c>
      <c r="R1105" s="148">
        <f>Q1105*H1105</f>
        <v>8.7399999999999992E-2</v>
      </c>
      <c r="S1105" s="148">
        <v>0</v>
      </c>
      <c r="T1105" s="149">
        <f>S1105*H1105</f>
        <v>0</v>
      </c>
      <c r="AR1105" s="150" t="s">
        <v>286</v>
      </c>
      <c r="AT1105" s="150" t="s">
        <v>184</v>
      </c>
      <c r="AU1105" s="150" t="s">
        <v>82</v>
      </c>
      <c r="AY1105" s="17" t="s">
        <v>182</v>
      </c>
      <c r="BE1105" s="151">
        <f>IF(N1105="základní",J1105,0)</f>
        <v>0</v>
      </c>
      <c r="BF1105" s="151">
        <f>IF(N1105="snížená",J1105,0)</f>
        <v>0</v>
      </c>
      <c r="BG1105" s="151">
        <f>IF(N1105="zákl. přenesená",J1105,0)</f>
        <v>0</v>
      </c>
      <c r="BH1105" s="151">
        <f>IF(N1105="sníž. přenesená",J1105,0)</f>
        <v>0</v>
      </c>
      <c r="BI1105" s="151">
        <f>IF(N1105="nulová",J1105,0)</f>
        <v>0</v>
      </c>
      <c r="BJ1105" s="17" t="s">
        <v>80</v>
      </c>
      <c r="BK1105" s="151">
        <f>ROUND(I1105*H1105,2)</f>
        <v>0</v>
      </c>
      <c r="BL1105" s="17" t="s">
        <v>286</v>
      </c>
      <c r="BM1105" s="150" t="s">
        <v>1332</v>
      </c>
    </row>
    <row r="1106" spans="2:65" s="12" customFormat="1">
      <c r="B1106" s="152"/>
      <c r="D1106" s="153" t="s">
        <v>195</v>
      </c>
      <c r="E1106" s="154" t="s">
        <v>1</v>
      </c>
      <c r="F1106" s="155" t="s">
        <v>1324</v>
      </c>
      <c r="H1106" s="154" t="s">
        <v>1</v>
      </c>
      <c r="L1106" s="152"/>
      <c r="M1106" s="156"/>
      <c r="N1106" s="157"/>
      <c r="O1106" s="157"/>
      <c r="P1106" s="157"/>
      <c r="Q1106" s="157"/>
      <c r="R1106" s="157"/>
      <c r="S1106" s="157"/>
      <c r="T1106" s="158"/>
      <c r="AT1106" s="154" t="s">
        <v>195</v>
      </c>
      <c r="AU1106" s="154" t="s">
        <v>82</v>
      </c>
      <c r="AV1106" s="12" t="s">
        <v>80</v>
      </c>
      <c r="AW1106" s="12" t="s">
        <v>28</v>
      </c>
      <c r="AX1106" s="12" t="s">
        <v>72</v>
      </c>
      <c r="AY1106" s="154" t="s">
        <v>182</v>
      </c>
    </row>
    <row r="1107" spans="2:65" s="13" customFormat="1">
      <c r="B1107" s="159"/>
      <c r="D1107" s="153" t="s">
        <v>195</v>
      </c>
      <c r="E1107" s="160" t="s">
        <v>1</v>
      </c>
      <c r="F1107" s="161" t="s">
        <v>310</v>
      </c>
      <c r="H1107" s="162">
        <v>20</v>
      </c>
      <c r="L1107" s="159"/>
      <c r="M1107" s="163"/>
      <c r="N1107" s="164"/>
      <c r="O1107" s="164"/>
      <c r="P1107" s="164"/>
      <c r="Q1107" s="164"/>
      <c r="R1107" s="164"/>
      <c r="S1107" s="164"/>
      <c r="T1107" s="165"/>
      <c r="AT1107" s="160" t="s">
        <v>195</v>
      </c>
      <c r="AU1107" s="160" t="s">
        <v>82</v>
      </c>
      <c r="AV1107" s="13" t="s">
        <v>82</v>
      </c>
      <c r="AW1107" s="13" t="s">
        <v>28</v>
      </c>
      <c r="AX1107" s="13" t="s">
        <v>72</v>
      </c>
      <c r="AY1107" s="160" t="s">
        <v>182</v>
      </c>
    </row>
    <row r="1108" spans="2:65" s="14" customFormat="1">
      <c r="B1108" s="166"/>
      <c r="D1108" s="153" t="s">
        <v>195</v>
      </c>
      <c r="E1108" s="167" t="s">
        <v>1</v>
      </c>
      <c r="F1108" s="168" t="s">
        <v>205</v>
      </c>
      <c r="H1108" s="169">
        <v>20</v>
      </c>
      <c r="L1108" s="166"/>
      <c r="M1108" s="170"/>
      <c r="N1108" s="171"/>
      <c r="O1108" s="171"/>
      <c r="P1108" s="171"/>
      <c r="Q1108" s="171"/>
      <c r="R1108" s="171"/>
      <c r="S1108" s="171"/>
      <c r="T1108" s="172"/>
      <c r="AT1108" s="167" t="s">
        <v>195</v>
      </c>
      <c r="AU1108" s="167" t="s">
        <v>82</v>
      </c>
      <c r="AV1108" s="14" t="s">
        <v>188</v>
      </c>
      <c r="AW1108" s="14" t="s">
        <v>28</v>
      </c>
      <c r="AX1108" s="14" t="s">
        <v>80</v>
      </c>
      <c r="AY1108" s="167" t="s">
        <v>182</v>
      </c>
    </row>
    <row r="1109" spans="2:65" s="1" customFormat="1" ht="24" customHeight="1">
      <c r="B1109" s="139"/>
      <c r="C1109" s="140" t="s">
        <v>1333</v>
      </c>
      <c r="D1109" s="140" t="s">
        <v>184</v>
      </c>
      <c r="E1109" s="141" t="s">
        <v>1334</v>
      </c>
      <c r="F1109" s="142" t="s">
        <v>1335</v>
      </c>
      <c r="G1109" s="143" t="s">
        <v>248</v>
      </c>
      <c r="H1109" s="144">
        <v>53</v>
      </c>
      <c r="I1109" s="145"/>
      <c r="J1109" s="145">
        <f>ROUND(I1109*H1109,2)</f>
        <v>0</v>
      </c>
      <c r="K1109" s="142" t="s">
        <v>193</v>
      </c>
      <c r="L1109" s="29"/>
      <c r="M1109" s="146" t="s">
        <v>1</v>
      </c>
      <c r="N1109" s="147" t="s">
        <v>37</v>
      </c>
      <c r="O1109" s="148">
        <v>0.84499999999999997</v>
      </c>
      <c r="P1109" s="148">
        <f>O1109*H1109</f>
        <v>44.784999999999997</v>
      </c>
      <c r="Q1109" s="148">
        <v>5.8399999999999997E-3</v>
      </c>
      <c r="R1109" s="148">
        <f>Q1109*H1109</f>
        <v>0.30951999999999996</v>
      </c>
      <c r="S1109" s="148">
        <v>0</v>
      </c>
      <c r="T1109" s="149">
        <f>S1109*H1109</f>
        <v>0</v>
      </c>
      <c r="AR1109" s="150" t="s">
        <v>286</v>
      </c>
      <c r="AT1109" s="150" t="s">
        <v>184</v>
      </c>
      <c r="AU1109" s="150" t="s">
        <v>82</v>
      </c>
      <c r="AY1109" s="17" t="s">
        <v>182</v>
      </c>
      <c r="BE1109" s="151">
        <f>IF(N1109="základní",J1109,0)</f>
        <v>0</v>
      </c>
      <c r="BF1109" s="151">
        <f>IF(N1109="snížená",J1109,0)</f>
        <v>0</v>
      </c>
      <c r="BG1109" s="151">
        <f>IF(N1109="zákl. přenesená",J1109,0)</f>
        <v>0</v>
      </c>
      <c r="BH1109" s="151">
        <f>IF(N1109="sníž. přenesená",J1109,0)</f>
        <v>0</v>
      </c>
      <c r="BI1109" s="151">
        <f>IF(N1109="nulová",J1109,0)</f>
        <v>0</v>
      </c>
      <c r="BJ1109" s="17" t="s">
        <v>80</v>
      </c>
      <c r="BK1109" s="151">
        <f>ROUND(I1109*H1109,2)</f>
        <v>0</v>
      </c>
      <c r="BL1109" s="17" t="s">
        <v>286</v>
      </c>
      <c r="BM1109" s="150" t="s">
        <v>1336</v>
      </c>
    </row>
    <row r="1110" spans="2:65" s="12" customFormat="1">
      <c r="B1110" s="152"/>
      <c r="D1110" s="153" t="s">
        <v>195</v>
      </c>
      <c r="E1110" s="154" t="s">
        <v>1</v>
      </c>
      <c r="F1110" s="155" t="s">
        <v>1337</v>
      </c>
      <c r="H1110" s="154" t="s">
        <v>1</v>
      </c>
      <c r="L1110" s="152"/>
      <c r="M1110" s="156"/>
      <c r="N1110" s="157"/>
      <c r="O1110" s="157"/>
      <c r="P1110" s="157"/>
      <c r="Q1110" s="157"/>
      <c r="R1110" s="157"/>
      <c r="S1110" s="157"/>
      <c r="T1110" s="158"/>
      <c r="AT1110" s="154" t="s">
        <v>195</v>
      </c>
      <c r="AU1110" s="154" t="s">
        <v>82</v>
      </c>
      <c r="AV1110" s="12" t="s">
        <v>80</v>
      </c>
      <c r="AW1110" s="12" t="s">
        <v>28</v>
      </c>
      <c r="AX1110" s="12" t="s">
        <v>72</v>
      </c>
      <c r="AY1110" s="154" t="s">
        <v>182</v>
      </c>
    </row>
    <row r="1111" spans="2:65" s="13" customFormat="1">
      <c r="B1111" s="159"/>
      <c r="D1111" s="153" t="s">
        <v>195</v>
      </c>
      <c r="E1111" s="160" t="s">
        <v>1</v>
      </c>
      <c r="F1111" s="161" t="s">
        <v>515</v>
      </c>
      <c r="H1111" s="162">
        <v>53</v>
      </c>
      <c r="L1111" s="159"/>
      <c r="M1111" s="163"/>
      <c r="N1111" s="164"/>
      <c r="O1111" s="164"/>
      <c r="P1111" s="164"/>
      <c r="Q1111" s="164"/>
      <c r="R1111" s="164"/>
      <c r="S1111" s="164"/>
      <c r="T1111" s="165"/>
      <c r="AT1111" s="160" t="s">
        <v>195</v>
      </c>
      <c r="AU1111" s="160" t="s">
        <v>82</v>
      </c>
      <c r="AV1111" s="13" t="s">
        <v>82</v>
      </c>
      <c r="AW1111" s="13" t="s">
        <v>28</v>
      </c>
      <c r="AX1111" s="13" t="s">
        <v>72</v>
      </c>
      <c r="AY1111" s="160" t="s">
        <v>182</v>
      </c>
    </row>
    <row r="1112" spans="2:65" s="14" customFormat="1">
      <c r="B1112" s="166"/>
      <c r="D1112" s="153" t="s">
        <v>195</v>
      </c>
      <c r="E1112" s="167" t="s">
        <v>1</v>
      </c>
      <c r="F1112" s="168" t="s">
        <v>205</v>
      </c>
      <c r="H1112" s="169">
        <v>53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7" t="s">
        <v>195</v>
      </c>
      <c r="AU1112" s="167" t="s">
        <v>82</v>
      </c>
      <c r="AV1112" s="14" t="s">
        <v>188</v>
      </c>
      <c r="AW1112" s="14" t="s">
        <v>28</v>
      </c>
      <c r="AX1112" s="14" t="s">
        <v>80</v>
      </c>
      <c r="AY1112" s="167" t="s">
        <v>182</v>
      </c>
    </row>
    <row r="1113" spans="2:65" s="1" customFormat="1" ht="24" customHeight="1">
      <c r="B1113" s="139"/>
      <c r="C1113" s="140" t="s">
        <v>1338</v>
      </c>
      <c r="D1113" s="140" t="s">
        <v>184</v>
      </c>
      <c r="E1113" s="141" t="s">
        <v>1339</v>
      </c>
      <c r="F1113" s="142" t="s">
        <v>1340</v>
      </c>
      <c r="G1113" s="143" t="s">
        <v>248</v>
      </c>
      <c r="H1113" s="144">
        <v>70.73</v>
      </c>
      <c r="I1113" s="145"/>
      <c r="J1113" s="145">
        <f>ROUND(I1113*H1113,2)</f>
        <v>0</v>
      </c>
      <c r="K1113" s="142" t="s">
        <v>193</v>
      </c>
      <c r="L1113" s="29"/>
      <c r="M1113" s="146" t="s">
        <v>1</v>
      </c>
      <c r="N1113" s="147" t="s">
        <v>37</v>
      </c>
      <c r="O1113" s="148">
        <v>0.315</v>
      </c>
      <c r="P1113" s="148">
        <f>O1113*H1113</f>
        <v>22.279950000000003</v>
      </c>
      <c r="Q1113" s="148">
        <v>1.7899999999999999E-3</v>
      </c>
      <c r="R1113" s="148">
        <f>Q1113*H1113</f>
        <v>0.12660669999999999</v>
      </c>
      <c r="S1113" s="148">
        <v>0</v>
      </c>
      <c r="T1113" s="149">
        <f>S1113*H1113</f>
        <v>0</v>
      </c>
      <c r="AR1113" s="150" t="s">
        <v>286</v>
      </c>
      <c r="AT1113" s="150" t="s">
        <v>184</v>
      </c>
      <c r="AU1113" s="150" t="s">
        <v>82</v>
      </c>
      <c r="AY1113" s="17" t="s">
        <v>182</v>
      </c>
      <c r="BE1113" s="151">
        <f>IF(N1113="základní",J1113,0)</f>
        <v>0</v>
      </c>
      <c r="BF1113" s="151">
        <f>IF(N1113="snížená",J1113,0)</f>
        <v>0</v>
      </c>
      <c r="BG1113" s="151">
        <f>IF(N1113="zákl. přenesená",J1113,0)</f>
        <v>0</v>
      </c>
      <c r="BH1113" s="151">
        <f>IF(N1113="sníž. přenesená",J1113,0)</f>
        <v>0</v>
      </c>
      <c r="BI1113" s="151">
        <f>IF(N1113="nulová",J1113,0)</f>
        <v>0</v>
      </c>
      <c r="BJ1113" s="17" t="s">
        <v>80</v>
      </c>
      <c r="BK1113" s="151">
        <f>ROUND(I1113*H1113,2)</f>
        <v>0</v>
      </c>
      <c r="BL1113" s="17" t="s">
        <v>286</v>
      </c>
      <c r="BM1113" s="150" t="s">
        <v>1341</v>
      </c>
    </row>
    <row r="1114" spans="2:65" s="12" customFormat="1">
      <c r="B1114" s="152"/>
      <c r="D1114" s="153" t="s">
        <v>195</v>
      </c>
      <c r="E1114" s="154" t="s">
        <v>1</v>
      </c>
      <c r="F1114" s="155" t="s">
        <v>1342</v>
      </c>
      <c r="H1114" s="154" t="s">
        <v>1</v>
      </c>
      <c r="L1114" s="152"/>
      <c r="M1114" s="156"/>
      <c r="N1114" s="157"/>
      <c r="O1114" s="157"/>
      <c r="P1114" s="157"/>
      <c r="Q1114" s="157"/>
      <c r="R1114" s="157"/>
      <c r="S1114" s="157"/>
      <c r="T1114" s="158"/>
      <c r="AT1114" s="154" t="s">
        <v>195</v>
      </c>
      <c r="AU1114" s="154" t="s">
        <v>82</v>
      </c>
      <c r="AV1114" s="12" t="s">
        <v>80</v>
      </c>
      <c r="AW1114" s="12" t="s">
        <v>28</v>
      </c>
      <c r="AX1114" s="12" t="s">
        <v>72</v>
      </c>
      <c r="AY1114" s="154" t="s">
        <v>182</v>
      </c>
    </row>
    <row r="1115" spans="2:65" s="13" customFormat="1">
      <c r="B1115" s="159"/>
      <c r="D1115" s="153" t="s">
        <v>195</v>
      </c>
      <c r="E1115" s="160" t="s">
        <v>1</v>
      </c>
      <c r="F1115" s="161" t="s">
        <v>1343</v>
      </c>
      <c r="H1115" s="162">
        <v>2.9</v>
      </c>
      <c r="L1115" s="159"/>
      <c r="M1115" s="163"/>
      <c r="N1115" s="164"/>
      <c r="O1115" s="164"/>
      <c r="P1115" s="164"/>
      <c r="Q1115" s="164"/>
      <c r="R1115" s="164"/>
      <c r="S1115" s="164"/>
      <c r="T1115" s="165"/>
      <c r="AT1115" s="160" t="s">
        <v>195</v>
      </c>
      <c r="AU1115" s="160" t="s">
        <v>82</v>
      </c>
      <c r="AV1115" s="13" t="s">
        <v>82</v>
      </c>
      <c r="AW1115" s="13" t="s">
        <v>28</v>
      </c>
      <c r="AX1115" s="13" t="s">
        <v>72</v>
      </c>
      <c r="AY1115" s="160" t="s">
        <v>182</v>
      </c>
    </row>
    <row r="1116" spans="2:65" s="13" customFormat="1">
      <c r="B1116" s="159"/>
      <c r="D1116" s="153" t="s">
        <v>195</v>
      </c>
      <c r="E1116" s="160" t="s">
        <v>1</v>
      </c>
      <c r="F1116" s="161" t="s">
        <v>1344</v>
      </c>
      <c r="H1116" s="162">
        <v>4</v>
      </c>
      <c r="L1116" s="159"/>
      <c r="M1116" s="163"/>
      <c r="N1116" s="164"/>
      <c r="O1116" s="164"/>
      <c r="P1116" s="164"/>
      <c r="Q1116" s="164"/>
      <c r="R1116" s="164"/>
      <c r="S1116" s="164"/>
      <c r="T1116" s="165"/>
      <c r="AT1116" s="160" t="s">
        <v>195</v>
      </c>
      <c r="AU1116" s="160" t="s">
        <v>82</v>
      </c>
      <c r="AV1116" s="13" t="s">
        <v>82</v>
      </c>
      <c r="AW1116" s="13" t="s">
        <v>28</v>
      </c>
      <c r="AX1116" s="13" t="s">
        <v>72</v>
      </c>
      <c r="AY1116" s="160" t="s">
        <v>182</v>
      </c>
    </row>
    <row r="1117" spans="2:65" s="13" customFormat="1">
      <c r="B1117" s="159"/>
      <c r="D1117" s="153" t="s">
        <v>195</v>
      </c>
      <c r="E1117" s="160" t="s">
        <v>1</v>
      </c>
      <c r="F1117" s="161" t="s">
        <v>1345</v>
      </c>
      <c r="H1117" s="162">
        <v>10</v>
      </c>
      <c r="L1117" s="159"/>
      <c r="M1117" s="163"/>
      <c r="N1117" s="164"/>
      <c r="O1117" s="164"/>
      <c r="P1117" s="164"/>
      <c r="Q1117" s="164"/>
      <c r="R1117" s="164"/>
      <c r="S1117" s="164"/>
      <c r="T1117" s="165"/>
      <c r="AT1117" s="160" t="s">
        <v>195</v>
      </c>
      <c r="AU1117" s="160" t="s">
        <v>82</v>
      </c>
      <c r="AV1117" s="13" t="s">
        <v>82</v>
      </c>
      <c r="AW1117" s="13" t="s">
        <v>28</v>
      </c>
      <c r="AX1117" s="13" t="s">
        <v>72</v>
      </c>
      <c r="AY1117" s="160" t="s">
        <v>182</v>
      </c>
    </row>
    <row r="1118" spans="2:65" s="13" customFormat="1">
      <c r="B1118" s="159"/>
      <c r="D1118" s="153" t="s">
        <v>195</v>
      </c>
      <c r="E1118" s="160" t="s">
        <v>1</v>
      </c>
      <c r="F1118" s="161" t="s">
        <v>1346</v>
      </c>
      <c r="H1118" s="162">
        <v>30</v>
      </c>
      <c r="L1118" s="159"/>
      <c r="M1118" s="163"/>
      <c r="N1118" s="164"/>
      <c r="O1118" s="164"/>
      <c r="P1118" s="164"/>
      <c r="Q1118" s="164"/>
      <c r="R1118" s="164"/>
      <c r="S1118" s="164"/>
      <c r="T1118" s="165"/>
      <c r="AT1118" s="160" t="s">
        <v>195</v>
      </c>
      <c r="AU1118" s="160" t="s">
        <v>82</v>
      </c>
      <c r="AV1118" s="13" t="s">
        <v>82</v>
      </c>
      <c r="AW1118" s="13" t="s">
        <v>28</v>
      </c>
      <c r="AX1118" s="13" t="s">
        <v>72</v>
      </c>
      <c r="AY1118" s="160" t="s">
        <v>182</v>
      </c>
    </row>
    <row r="1119" spans="2:65" s="13" customFormat="1">
      <c r="B1119" s="159"/>
      <c r="D1119" s="153" t="s">
        <v>195</v>
      </c>
      <c r="E1119" s="160" t="s">
        <v>1</v>
      </c>
      <c r="F1119" s="161" t="s">
        <v>1347</v>
      </c>
      <c r="H1119" s="162">
        <v>17.399999999999999</v>
      </c>
      <c r="L1119" s="159"/>
      <c r="M1119" s="163"/>
      <c r="N1119" s="164"/>
      <c r="O1119" s="164"/>
      <c r="P1119" s="164"/>
      <c r="Q1119" s="164"/>
      <c r="R1119" s="164"/>
      <c r="S1119" s="164"/>
      <c r="T1119" s="165"/>
      <c r="AT1119" s="160" t="s">
        <v>195</v>
      </c>
      <c r="AU1119" s="160" t="s">
        <v>82</v>
      </c>
      <c r="AV1119" s="13" t="s">
        <v>82</v>
      </c>
      <c r="AW1119" s="13" t="s">
        <v>28</v>
      </c>
      <c r="AX1119" s="13" t="s">
        <v>72</v>
      </c>
      <c r="AY1119" s="160" t="s">
        <v>182</v>
      </c>
    </row>
    <row r="1120" spans="2:65" s="15" customFormat="1">
      <c r="B1120" s="182"/>
      <c r="D1120" s="153" t="s">
        <v>195</v>
      </c>
      <c r="E1120" s="183" t="s">
        <v>1</v>
      </c>
      <c r="F1120" s="184" t="s">
        <v>555</v>
      </c>
      <c r="H1120" s="185">
        <v>64.3</v>
      </c>
      <c r="L1120" s="182"/>
      <c r="M1120" s="186"/>
      <c r="N1120" s="187"/>
      <c r="O1120" s="187"/>
      <c r="P1120" s="187"/>
      <c r="Q1120" s="187"/>
      <c r="R1120" s="187"/>
      <c r="S1120" s="187"/>
      <c r="T1120" s="188"/>
      <c r="AT1120" s="183" t="s">
        <v>195</v>
      </c>
      <c r="AU1120" s="183" t="s">
        <v>82</v>
      </c>
      <c r="AV1120" s="15" t="s">
        <v>206</v>
      </c>
      <c r="AW1120" s="15" t="s">
        <v>28</v>
      </c>
      <c r="AX1120" s="15" t="s">
        <v>72</v>
      </c>
      <c r="AY1120" s="183" t="s">
        <v>182</v>
      </c>
    </row>
    <row r="1121" spans="2:65" s="13" customFormat="1">
      <c r="B1121" s="159"/>
      <c r="D1121" s="153" t="s">
        <v>195</v>
      </c>
      <c r="E1121" s="160" t="s">
        <v>1</v>
      </c>
      <c r="F1121" s="161" t="s">
        <v>1348</v>
      </c>
      <c r="H1121" s="162">
        <v>6.43</v>
      </c>
      <c r="L1121" s="159"/>
      <c r="M1121" s="163"/>
      <c r="N1121" s="164"/>
      <c r="O1121" s="164"/>
      <c r="P1121" s="164"/>
      <c r="Q1121" s="164"/>
      <c r="R1121" s="164"/>
      <c r="S1121" s="164"/>
      <c r="T1121" s="165"/>
      <c r="AT1121" s="160" t="s">
        <v>195</v>
      </c>
      <c r="AU1121" s="160" t="s">
        <v>82</v>
      </c>
      <c r="AV1121" s="13" t="s">
        <v>82</v>
      </c>
      <c r="AW1121" s="13" t="s">
        <v>28</v>
      </c>
      <c r="AX1121" s="13" t="s">
        <v>72</v>
      </c>
      <c r="AY1121" s="160" t="s">
        <v>182</v>
      </c>
    </row>
    <row r="1122" spans="2:65" s="14" customFormat="1">
      <c r="B1122" s="166"/>
      <c r="D1122" s="153" t="s">
        <v>195</v>
      </c>
      <c r="E1122" s="167" t="s">
        <v>1</v>
      </c>
      <c r="F1122" s="168" t="s">
        <v>205</v>
      </c>
      <c r="H1122" s="169">
        <v>70.72999999999999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7" t="s">
        <v>195</v>
      </c>
      <c r="AU1122" s="167" t="s">
        <v>82</v>
      </c>
      <c r="AV1122" s="14" t="s">
        <v>188</v>
      </c>
      <c r="AW1122" s="14" t="s">
        <v>28</v>
      </c>
      <c r="AX1122" s="14" t="s">
        <v>80</v>
      </c>
      <c r="AY1122" s="167" t="s">
        <v>182</v>
      </c>
    </row>
    <row r="1123" spans="2:65" s="1" customFormat="1" ht="24" customHeight="1">
      <c r="B1123" s="139"/>
      <c r="C1123" s="140" t="s">
        <v>1349</v>
      </c>
      <c r="D1123" s="140" t="s">
        <v>184</v>
      </c>
      <c r="E1123" s="141" t="s">
        <v>1350</v>
      </c>
      <c r="F1123" s="142" t="s">
        <v>1351</v>
      </c>
      <c r="G1123" s="143" t="s">
        <v>248</v>
      </c>
      <c r="H1123" s="144">
        <v>81.5</v>
      </c>
      <c r="I1123" s="145"/>
      <c r="J1123" s="145">
        <f>ROUND(I1123*H1123,2)</f>
        <v>0</v>
      </c>
      <c r="K1123" s="142" t="s">
        <v>193</v>
      </c>
      <c r="L1123" s="29"/>
      <c r="M1123" s="146" t="s">
        <v>1</v>
      </c>
      <c r="N1123" s="147" t="s">
        <v>37</v>
      </c>
      <c r="O1123" s="148">
        <v>0.52500000000000002</v>
      </c>
      <c r="P1123" s="148">
        <f>O1123*H1123</f>
        <v>42.787500000000001</v>
      </c>
      <c r="Q1123" s="148">
        <v>2.8900000000000002E-3</v>
      </c>
      <c r="R1123" s="148">
        <f>Q1123*H1123</f>
        <v>0.23553500000000002</v>
      </c>
      <c r="S1123" s="148">
        <v>0</v>
      </c>
      <c r="T1123" s="149">
        <f>S1123*H1123</f>
        <v>0</v>
      </c>
      <c r="AR1123" s="150" t="s">
        <v>286</v>
      </c>
      <c r="AT1123" s="150" t="s">
        <v>184</v>
      </c>
      <c r="AU1123" s="150" t="s">
        <v>82</v>
      </c>
      <c r="AY1123" s="17" t="s">
        <v>182</v>
      </c>
      <c r="BE1123" s="151">
        <f>IF(N1123="základní",J1123,0)</f>
        <v>0</v>
      </c>
      <c r="BF1123" s="151">
        <f>IF(N1123="snížená",J1123,0)</f>
        <v>0</v>
      </c>
      <c r="BG1123" s="151">
        <f>IF(N1123="zákl. přenesená",J1123,0)</f>
        <v>0</v>
      </c>
      <c r="BH1123" s="151">
        <f>IF(N1123="sníž. přenesená",J1123,0)</f>
        <v>0</v>
      </c>
      <c r="BI1123" s="151">
        <f>IF(N1123="nulová",J1123,0)</f>
        <v>0</v>
      </c>
      <c r="BJ1123" s="17" t="s">
        <v>80</v>
      </c>
      <c r="BK1123" s="151">
        <f>ROUND(I1123*H1123,2)</f>
        <v>0</v>
      </c>
      <c r="BL1123" s="17" t="s">
        <v>286</v>
      </c>
      <c r="BM1123" s="150" t="s">
        <v>1352</v>
      </c>
    </row>
    <row r="1124" spans="2:65" s="12" customFormat="1">
      <c r="B1124" s="152"/>
      <c r="D1124" s="153" t="s">
        <v>195</v>
      </c>
      <c r="E1124" s="154" t="s">
        <v>1</v>
      </c>
      <c r="F1124" s="155" t="s">
        <v>1353</v>
      </c>
      <c r="H1124" s="154" t="s">
        <v>1</v>
      </c>
      <c r="L1124" s="152"/>
      <c r="M1124" s="156"/>
      <c r="N1124" s="157"/>
      <c r="O1124" s="157"/>
      <c r="P1124" s="157"/>
      <c r="Q1124" s="157"/>
      <c r="R1124" s="157"/>
      <c r="S1124" s="157"/>
      <c r="T1124" s="158"/>
      <c r="AT1124" s="154" t="s">
        <v>195</v>
      </c>
      <c r="AU1124" s="154" t="s">
        <v>82</v>
      </c>
      <c r="AV1124" s="12" t="s">
        <v>80</v>
      </c>
      <c r="AW1124" s="12" t="s">
        <v>28</v>
      </c>
      <c r="AX1124" s="12" t="s">
        <v>72</v>
      </c>
      <c r="AY1124" s="154" t="s">
        <v>182</v>
      </c>
    </row>
    <row r="1125" spans="2:65" s="13" customFormat="1">
      <c r="B1125" s="159"/>
      <c r="D1125" s="153" t="s">
        <v>195</v>
      </c>
      <c r="E1125" s="160" t="s">
        <v>1</v>
      </c>
      <c r="F1125" s="161" t="s">
        <v>257</v>
      </c>
      <c r="H1125" s="162">
        <v>11</v>
      </c>
      <c r="L1125" s="159"/>
      <c r="M1125" s="163"/>
      <c r="N1125" s="164"/>
      <c r="O1125" s="164"/>
      <c r="P1125" s="164"/>
      <c r="Q1125" s="164"/>
      <c r="R1125" s="164"/>
      <c r="S1125" s="164"/>
      <c r="T1125" s="165"/>
      <c r="AT1125" s="160" t="s">
        <v>195</v>
      </c>
      <c r="AU1125" s="160" t="s">
        <v>82</v>
      </c>
      <c r="AV1125" s="13" t="s">
        <v>82</v>
      </c>
      <c r="AW1125" s="13" t="s">
        <v>28</v>
      </c>
      <c r="AX1125" s="13" t="s">
        <v>72</v>
      </c>
      <c r="AY1125" s="160" t="s">
        <v>182</v>
      </c>
    </row>
    <row r="1126" spans="2:65" s="12" customFormat="1">
      <c r="B1126" s="152"/>
      <c r="D1126" s="153" t="s">
        <v>195</v>
      </c>
      <c r="E1126" s="154" t="s">
        <v>1</v>
      </c>
      <c r="F1126" s="155" t="s">
        <v>1354</v>
      </c>
      <c r="H1126" s="154" t="s">
        <v>1</v>
      </c>
      <c r="L1126" s="152"/>
      <c r="M1126" s="156"/>
      <c r="N1126" s="157"/>
      <c r="O1126" s="157"/>
      <c r="P1126" s="157"/>
      <c r="Q1126" s="157"/>
      <c r="R1126" s="157"/>
      <c r="S1126" s="157"/>
      <c r="T1126" s="158"/>
      <c r="AT1126" s="154" t="s">
        <v>195</v>
      </c>
      <c r="AU1126" s="154" t="s">
        <v>82</v>
      </c>
      <c r="AV1126" s="12" t="s">
        <v>80</v>
      </c>
      <c r="AW1126" s="12" t="s">
        <v>28</v>
      </c>
      <c r="AX1126" s="12" t="s">
        <v>72</v>
      </c>
      <c r="AY1126" s="154" t="s">
        <v>182</v>
      </c>
    </row>
    <row r="1127" spans="2:65" s="13" customFormat="1">
      <c r="B1127" s="159"/>
      <c r="D1127" s="153" t="s">
        <v>195</v>
      </c>
      <c r="E1127" s="160" t="s">
        <v>1</v>
      </c>
      <c r="F1127" s="161" t="s">
        <v>1355</v>
      </c>
      <c r="H1127" s="162">
        <v>70.5</v>
      </c>
      <c r="L1127" s="159"/>
      <c r="M1127" s="163"/>
      <c r="N1127" s="164"/>
      <c r="O1127" s="164"/>
      <c r="P1127" s="164"/>
      <c r="Q1127" s="164"/>
      <c r="R1127" s="164"/>
      <c r="S1127" s="164"/>
      <c r="T1127" s="165"/>
      <c r="AT1127" s="160" t="s">
        <v>195</v>
      </c>
      <c r="AU1127" s="160" t="s">
        <v>82</v>
      </c>
      <c r="AV1127" s="13" t="s">
        <v>82</v>
      </c>
      <c r="AW1127" s="13" t="s">
        <v>28</v>
      </c>
      <c r="AX1127" s="13" t="s">
        <v>72</v>
      </c>
      <c r="AY1127" s="160" t="s">
        <v>182</v>
      </c>
    </row>
    <row r="1128" spans="2:65" s="14" customFormat="1">
      <c r="B1128" s="166"/>
      <c r="D1128" s="153" t="s">
        <v>195</v>
      </c>
      <c r="E1128" s="167" t="s">
        <v>1</v>
      </c>
      <c r="F1128" s="168" t="s">
        <v>205</v>
      </c>
      <c r="H1128" s="169">
        <v>81.5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7" t="s">
        <v>195</v>
      </c>
      <c r="AU1128" s="167" t="s">
        <v>82</v>
      </c>
      <c r="AV1128" s="14" t="s">
        <v>188</v>
      </c>
      <c r="AW1128" s="14" t="s">
        <v>28</v>
      </c>
      <c r="AX1128" s="14" t="s">
        <v>80</v>
      </c>
      <c r="AY1128" s="167" t="s">
        <v>182</v>
      </c>
    </row>
    <row r="1129" spans="2:65" s="1" customFormat="1" ht="24" customHeight="1">
      <c r="B1129" s="139"/>
      <c r="C1129" s="140" t="s">
        <v>1356</v>
      </c>
      <c r="D1129" s="140" t="s">
        <v>184</v>
      </c>
      <c r="E1129" s="141" t="s">
        <v>1357</v>
      </c>
      <c r="F1129" s="142" t="s">
        <v>1358</v>
      </c>
      <c r="G1129" s="143" t="s">
        <v>248</v>
      </c>
      <c r="H1129" s="144">
        <v>33.5</v>
      </c>
      <c r="I1129" s="145"/>
      <c r="J1129" s="145">
        <f>ROUND(I1129*H1129,2)</f>
        <v>0</v>
      </c>
      <c r="K1129" s="142" t="s">
        <v>193</v>
      </c>
      <c r="L1129" s="29"/>
      <c r="M1129" s="146" t="s">
        <v>1</v>
      </c>
      <c r="N1129" s="147" t="s">
        <v>37</v>
      </c>
      <c r="O1129" s="148">
        <v>0.248</v>
      </c>
      <c r="P1129" s="148">
        <f>O1129*H1129</f>
        <v>8.3079999999999998</v>
      </c>
      <c r="Q1129" s="148">
        <v>2.0899999999999998E-3</v>
      </c>
      <c r="R1129" s="148">
        <f>Q1129*H1129</f>
        <v>7.0014999999999994E-2</v>
      </c>
      <c r="S1129" s="148">
        <v>0</v>
      </c>
      <c r="T1129" s="149">
        <f>S1129*H1129</f>
        <v>0</v>
      </c>
      <c r="AR1129" s="150" t="s">
        <v>286</v>
      </c>
      <c r="AT1129" s="150" t="s">
        <v>184</v>
      </c>
      <c r="AU1129" s="150" t="s">
        <v>82</v>
      </c>
      <c r="AY1129" s="17" t="s">
        <v>182</v>
      </c>
      <c r="BE1129" s="151">
        <f>IF(N1129="základní",J1129,0)</f>
        <v>0</v>
      </c>
      <c r="BF1129" s="151">
        <f>IF(N1129="snížená",J1129,0)</f>
        <v>0</v>
      </c>
      <c r="BG1129" s="151">
        <f>IF(N1129="zákl. přenesená",J1129,0)</f>
        <v>0</v>
      </c>
      <c r="BH1129" s="151">
        <f>IF(N1129="sníž. přenesená",J1129,0)</f>
        <v>0</v>
      </c>
      <c r="BI1129" s="151">
        <f>IF(N1129="nulová",J1129,0)</f>
        <v>0</v>
      </c>
      <c r="BJ1129" s="17" t="s">
        <v>80</v>
      </c>
      <c r="BK1129" s="151">
        <f>ROUND(I1129*H1129,2)</f>
        <v>0</v>
      </c>
      <c r="BL1129" s="17" t="s">
        <v>286</v>
      </c>
      <c r="BM1129" s="150" t="s">
        <v>1359</v>
      </c>
    </row>
    <row r="1130" spans="2:65" s="12" customFormat="1">
      <c r="B1130" s="152"/>
      <c r="D1130" s="153" t="s">
        <v>195</v>
      </c>
      <c r="E1130" s="154" t="s">
        <v>1</v>
      </c>
      <c r="F1130" s="155" t="s">
        <v>1360</v>
      </c>
      <c r="H1130" s="154" t="s">
        <v>1</v>
      </c>
      <c r="L1130" s="152"/>
      <c r="M1130" s="156"/>
      <c r="N1130" s="157"/>
      <c r="O1130" s="157"/>
      <c r="P1130" s="157"/>
      <c r="Q1130" s="157"/>
      <c r="R1130" s="157"/>
      <c r="S1130" s="157"/>
      <c r="T1130" s="158"/>
      <c r="AT1130" s="154" t="s">
        <v>195</v>
      </c>
      <c r="AU1130" s="154" t="s">
        <v>82</v>
      </c>
      <c r="AV1130" s="12" t="s">
        <v>80</v>
      </c>
      <c r="AW1130" s="12" t="s">
        <v>28</v>
      </c>
      <c r="AX1130" s="12" t="s">
        <v>72</v>
      </c>
      <c r="AY1130" s="154" t="s">
        <v>182</v>
      </c>
    </row>
    <row r="1131" spans="2:65" s="13" customFormat="1">
      <c r="B1131" s="159"/>
      <c r="D1131" s="153" t="s">
        <v>195</v>
      </c>
      <c r="E1131" s="160" t="s">
        <v>1</v>
      </c>
      <c r="F1131" s="161" t="s">
        <v>1314</v>
      </c>
      <c r="H1131" s="162">
        <v>33.5</v>
      </c>
      <c r="L1131" s="159"/>
      <c r="M1131" s="163"/>
      <c r="N1131" s="164"/>
      <c r="O1131" s="164"/>
      <c r="P1131" s="164"/>
      <c r="Q1131" s="164"/>
      <c r="R1131" s="164"/>
      <c r="S1131" s="164"/>
      <c r="T1131" s="165"/>
      <c r="AT1131" s="160" t="s">
        <v>195</v>
      </c>
      <c r="AU1131" s="160" t="s">
        <v>82</v>
      </c>
      <c r="AV1131" s="13" t="s">
        <v>82</v>
      </c>
      <c r="AW1131" s="13" t="s">
        <v>28</v>
      </c>
      <c r="AX1131" s="13" t="s">
        <v>72</v>
      </c>
      <c r="AY1131" s="160" t="s">
        <v>182</v>
      </c>
    </row>
    <row r="1132" spans="2:65" s="14" customFormat="1">
      <c r="B1132" s="166"/>
      <c r="D1132" s="153" t="s">
        <v>195</v>
      </c>
      <c r="E1132" s="167" t="s">
        <v>1</v>
      </c>
      <c r="F1132" s="168" t="s">
        <v>205</v>
      </c>
      <c r="H1132" s="169">
        <v>33.5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195</v>
      </c>
      <c r="AU1132" s="167" t="s">
        <v>82</v>
      </c>
      <c r="AV1132" s="14" t="s">
        <v>188</v>
      </c>
      <c r="AW1132" s="14" t="s">
        <v>28</v>
      </c>
      <c r="AX1132" s="14" t="s">
        <v>80</v>
      </c>
      <c r="AY1132" s="167" t="s">
        <v>182</v>
      </c>
    </row>
    <row r="1133" spans="2:65" s="1" customFormat="1" ht="24" customHeight="1">
      <c r="B1133" s="139"/>
      <c r="C1133" s="140" t="s">
        <v>1361</v>
      </c>
      <c r="D1133" s="140" t="s">
        <v>184</v>
      </c>
      <c r="E1133" s="141" t="s">
        <v>1362</v>
      </c>
      <c r="F1133" s="142" t="s">
        <v>1363</v>
      </c>
      <c r="G1133" s="143" t="s">
        <v>461</v>
      </c>
      <c r="H1133" s="144">
        <v>4</v>
      </c>
      <c r="I1133" s="145"/>
      <c r="J1133" s="145">
        <f>ROUND(I1133*H1133,2)</f>
        <v>0</v>
      </c>
      <c r="K1133" s="142" t="s">
        <v>193</v>
      </c>
      <c r="L1133" s="29"/>
      <c r="M1133" s="146" t="s">
        <v>1</v>
      </c>
      <c r="N1133" s="147" t="s">
        <v>37</v>
      </c>
      <c r="O1133" s="148">
        <v>0.4</v>
      </c>
      <c r="P1133" s="148">
        <f>O1133*H1133</f>
        <v>1.6</v>
      </c>
      <c r="Q1133" s="148">
        <v>2.5000000000000001E-4</v>
      </c>
      <c r="R1133" s="148">
        <f>Q1133*H1133</f>
        <v>1E-3</v>
      </c>
      <c r="S1133" s="148">
        <v>0</v>
      </c>
      <c r="T1133" s="149">
        <f>S1133*H1133</f>
        <v>0</v>
      </c>
      <c r="AR1133" s="150" t="s">
        <v>286</v>
      </c>
      <c r="AT1133" s="150" t="s">
        <v>184</v>
      </c>
      <c r="AU1133" s="150" t="s">
        <v>82</v>
      </c>
      <c r="AY1133" s="17" t="s">
        <v>182</v>
      </c>
      <c r="BE1133" s="151">
        <f>IF(N1133="základní",J1133,0)</f>
        <v>0</v>
      </c>
      <c r="BF1133" s="151">
        <f>IF(N1133="snížená",J1133,0)</f>
        <v>0</v>
      </c>
      <c r="BG1133" s="151">
        <f>IF(N1133="zákl. přenesená",J1133,0)</f>
        <v>0</v>
      </c>
      <c r="BH1133" s="151">
        <f>IF(N1133="sníž. přenesená",J1133,0)</f>
        <v>0</v>
      </c>
      <c r="BI1133" s="151">
        <f>IF(N1133="nulová",J1133,0)</f>
        <v>0</v>
      </c>
      <c r="BJ1133" s="17" t="s">
        <v>80</v>
      </c>
      <c r="BK1133" s="151">
        <f>ROUND(I1133*H1133,2)</f>
        <v>0</v>
      </c>
      <c r="BL1133" s="17" t="s">
        <v>286</v>
      </c>
      <c r="BM1133" s="150" t="s">
        <v>1364</v>
      </c>
    </row>
    <row r="1134" spans="2:65" s="12" customFormat="1">
      <c r="B1134" s="152"/>
      <c r="D1134" s="153" t="s">
        <v>195</v>
      </c>
      <c r="E1134" s="154" t="s">
        <v>1</v>
      </c>
      <c r="F1134" s="155" t="s">
        <v>1365</v>
      </c>
      <c r="H1134" s="154" t="s">
        <v>1</v>
      </c>
      <c r="L1134" s="152"/>
      <c r="M1134" s="156"/>
      <c r="N1134" s="157"/>
      <c r="O1134" s="157"/>
      <c r="P1134" s="157"/>
      <c r="Q1134" s="157"/>
      <c r="R1134" s="157"/>
      <c r="S1134" s="157"/>
      <c r="T1134" s="158"/>
      <c r="AT1134" s="154" t="s">
        <v>195</v>
      </c>
      <c r="AU1134" s="154" t="s">
        <v>82</v>
      </c>
      <c r="AV1134" s="12" t="s">
        <v>80</v>
      </c>
      <c r="AW1134" s="12" t="s">
        <v>28</v>
      </c>
      <c r="AX1134" s="12" t="s">
        <v>72</v>
      </c>
      <c r="AY1134" s="154" t="s">
        <v>182</v>
      </c>
    </row>
    <row r="1135" spans="2:65" s="13" customFormat="1">
      <c r="B1135" s="159"/>
      <c r="D1135" s="153" t="s">
        <v>195</v>
      </c>
      <c r="E1135" s="160" t="s">
        <v>1</v>
      </c>
      <c r="F1135" s="161" t="s">
        <v>188</v>
      </c>
      <c r="H1135" s="162">
        <v>4</v>
      </c>
      <c r="L1135" s="159"/>
      <c r="M1135" s="163"/>
      <c r="N1135" s="164"/>
      <c r="O1135" s="164"/>
      <c r="P1135" s="164"/>
      <c r="Q1135" s="164"/>
      <c r="R1135" s="164"/>
      <c r="S1135" s="164"/>
      <c r="T1135" s="165"/>
      <c r="AT1135" s="160" t="s">
        <v>195</v>
      </c>
      <c r="AU1135" s="160" t="s">
        <v>82</v>
      </c>
      <c r="AV1135" s="13" t="s">
        <v>82</v>
      </c>
      <c r="AW1135" s="13" t="s">
        <v>28</v>
      </c>
      <c r="AX1135" s="13" t="s">
        <v>72</v>
      </c>
      <c r="AY1135" s="160" t="s">
        <v>182</v>
      </c>
    </row>
    <row r="1136" spans="2:65" s="14" customFormat="1">
      <c r="B1136" s="166"/>
      <c r="D1136" s="153" t="s">
        <v>195</v>
      </c>
      <c r="E1136" s="167" t="s">
        <v>1</v>
      </c>
      <c r="F1136" s="168" t="s">
        <v>205</v>
      </c>
      <c r="H1136" s="169">
        <v>4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7" t="s">
        <v>195</v>
      </c>
      <c r="AU1136" s="167" t="s">
        <v>82</v>
      </c>
      <c r="AV1136" s="14" t="s">
        <v>188</v>
      </c>
      <c r="AW1136" s="14" t="s">
        <v>28</v>
      </c>
      <c r="AX1136" s="14" t="s">
        <v>80</v>
      </c>
      <c r="AY1136" s="167" t="s">
        <v>182</v>
      </c>
    </row>
    <row r="1137" spans="2:65" s="1" customFormat="1" ht="16.5" customHeight="1">
      <c r="B1137" s="139"/>
      <c r="C1137" s="140" t="s">
        <v>1366</v>
      </c>
      <c r="D1137" s="140" t="s">
        <v>184</v>
      </c>
      <c r="E1137" s="141" t="s">
        <v>1367</v>
      </c>
      <c r="F1137" s="142" t="s">
        <v>1368</v>
      </c>
      <c r="G1137" s="143" t="s">
        <v>461</v>
      </c>
      <c r="H1137" s="144">
        <v>4</v>
      </c>
      <c r="I1137" s="145"/>
      <c r="J1137" s="145">
        <f>ROUND(I1137*H1137,2)</f>
        <v>0</v>
      </c>
      <c r="K1137" s="142" t="s">
        <v>1</v>
      </c>
      <c r="L1137" s="29"/>
      <c r="M1137" s="146" t="s">
        <v>1</v>
      </c>
      <c r="N1137" s="147" t="s">
        <v>37</v>
      </c>
      <c r="O1137" s="148">
        <v>0.4</v>
      </c>
      <c r="P1137" s="148">
        <f>O1137*H1137</f>
        <v>1.6</v>
      </c>
      <c r="Q1137" s="148">
        <v>2.5000000000000001E-4</v>
      </c>
      <c r="R1137" s="148">
        <f>Q1137*H1137</f>
        <v>1E-3</v>
      </c>
      <c r="S1137" s="148">
        <v>0</v>
      </c>
      <c r="T1137" s="149">
        <f>S1137*H1137</f>
        <v>0</v>
      </c>
      <c r="AR1137" s="150" t="s">
        <v>286</v>
      </c>
      <c r="AT1137" s="150" t="s">
        <v>184</v>
      </c>
      <c r="AU1137" s="150" t="s">
        <v>82</v>
      </c>
      <c r="AY1137" s="17" t="s">
        <v>182</v>
      </c>
      <c r="BE1137" s="151">
        <f>IF(N1137="základní",J1137,0)</f>
        <v>0</v>
      </c>
      <c r="BF1137" s="151">
        <f>IF(N1137="snížená",J1137,0)</f>
        <v>0</v>
      </c>
      <c r="BG1137" s="151">
        <f>IF(N1137="zákl. přenesená",J1137,0)</f>
        <v>0</v>
      </c>
      <c r="BH1137" s="151">
        <f>IF(N1137="sníž. přenesená",J1137,0)</f>
        <v>0</v>
      </c>
      <c r="BI1137" s="151">
        <f>IF(N1137="nulová",J1137,0)</f>
        <v>0</v>
      </c>
      <c r="BJ1137" s="17" t="s">
        <v>80</v>
      </c>
      <c r="BK1137" s="151">
        <f>ROUND(I1137*H1137,2)</f>
        <v>0</v>
      </c>
      <c r="BL1137" s="17" t="s">
        <v>286</v>
      </c>
      <c r="BM1137" s="150" t="s">
        <v>1369</v>
      </c>
    </row>
    <row r="1138" spans="2:65" s="12" customFormat="1">
      <c r="B1138" s="152"/>
      <c r="D1138" s="153" t="s">
        <v>195</v>
      </c>
      <c r="E1138" s="154" t="s">
        <v>1</v>
      </c>
      <c r="F1138" s="155" t="s">
        <v>1365</v>
      </c>
      <c r="H1138" s="154" t="s">
        <v>1</v>
      </c>
      <c r="L1138" s="152"/>
      <c r="M1138" s="156"/>
      <c r="N1138" s="157"/>
      <c r="O1138" s="157"/>
      <c r="P1138" s="157"/>
      <c r="Q1138" s="157"/>
      <c r="R1138" s="157"/>
      <c r="S1138" s="157"/>
      <c r="T1138" s="158"/>
      <c r="AT1138" s="154" t="s">
        <v>195</v>
      </c>
      <c r="AU1138" s="154" t="s">
        <v>82</v>
      </c>
      <c r="AV1138" s="12" t="s">
        <v>80</v>
      </c>
      <c r="AW1138" s="12" t="s">
        <v>28</v>
      </c>
      <c r="AX1138" s="12" t="s">
        <v>72</v>
      </c>
      <c r="AY1138" s="154" t="s">
        <v>182</v>
      </c>
    </row>
    <row r="1139" spans="2:65" s="13" customFormat="1">
      <c r="B1139" s="159"/>
      <c r="D1139" s="153" t="s">
        <v>195</v>
      </c>
      <c r="E1139" s="160" t="s">
        <v>1</v>
      </c>
      <c r="F1139" s="161" t="s">
        <v>188</v>
      </c>
      <c r="H1139" s="162">
        <v>4</v>
      </c>
      <c r="L1139" s="159"/>
      <c r="M1139" s="163"/>
      <c r="N1139" s="164"/>
      <c r="O1139" s="164"/>
      <c r="P1139" s="164"/>
      <c r="Q1139" s="164"/>
      <c r="R1139" s="164"/>
      <c r="S1139" s="164"/>
      <c r="T1139" s="165"/>
      <c r="AT1139" s="160" t="s">
        <v>195</v>
      </c>
      <c r="AU1139" s="160" t="s">
        <v>82</v>
      </c>
      <c r="AV1139" s="13" t="s">
        <v>82</v>
      </c>
      <c r="AW1139" s="13" t="s">
        <v>28</v>
      </c>
      <c r="AX1139" s="13" t="s">
        <v>72</v>
      </c>
      <c r="AY1139" s="160" t="s">
        <v>182</v>
      </c>
    </row>
    <row r="1140" spans="2:65" s="14" customFormat="1">
      <c r="B1140" s="166"/>
      <c r="D1140" s="153" t="s">
        <v>195</v>
      </c>
      <c r="E1140" s="167" t="s">
        <v>1</v>
      </c>
      <c r="F1140" s="168" t="s">
        <v>205</v>
      </c>
      <c r="H1140" s="169">
        <v>4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7" t="s">
        <v>195</v>
      </c>
      <c r="AU1140" s="167" t="s">
        <v>82</v>
      </c>
      <c r="AV1140" s="14" t="s">
        <v>188</v>
      </c>
      <c r="AW1140" s="14" t="s">
        <v>28</v>
      </c>
      <c r="AX1140" s="14" t="s">
        <v>80</v>
      </c>
      <c r="AY1140" s="167" t="s">
        <v>182</v>
      </c>
    </row>
    <row r="1141" spans="2:65" s="1" customFormat="1" ht="24" customHeight="1">
      <c r="B1141" s="139"/>
      <c r="C1141" s="140" t="s">
        <v>1370</v>
      </c>
      <c r="D1141" s="140" t="s">
        <v>184</v>
      </c>
      <c r="E1141" s="141" t="s">
        <v>1371</v>
      </c>
      <c r="F1141" s="142" t="s">
        <v>1372</v>
      </c>
      <c r="G1141" s="143" t="s">
        <v>248</v>
      </c>
      <c r="H1141" s="144">
        <v>34</v>
      </c>
      <c r="I1141" s="145"/>
      <c r="J1141" s="145">
        <f>ROUND(I1141*H1141,2)</f>
        <v>0</v>
      </c>
      <c r="K1141" s="142" t="s">
        <v>193</v>
      </c>
      <c r="L1141" s="29"/>
      <c r="M1141" s="146" t="s">
        <v>1</v>
      </c>
      <c r="N1141" s="147" t="s">
        <v>37</v>
      </c>
      <c r="O1141" s="148">
        <v>0.33400000000000002</v>
      </c>
      <c r="P1141" s="148">
        <f>O1141*H1141</f>
        <v>11.356</v>
      </c>
      <c r="Q1141" s="148">
        <v>2.1199999999999999E-3</v>
      </c>
      <c r="R1141" s="148">
        <f>Q1141*H1141</f>
        <v>7.2079999999999991E-2</v>
      </c>
      <c r="S1141" s="148">
        <v>0</v>
      </c>
      <c r="T1141" s="149">
        <f>S1141*H1141</f>
        <v>0</v>
      </c>
      <c r="AR1141" s="150" t="s">
        <v>286</v>
      </c>
      <c r="AT1141" s="150" t="s">
        <v>184</v>
      </c>
      <c r="AU1141" s="150" t="s">
        <v>82</v>
      </c>
      <c r="AY1141" s="17" t="s">
        <v>182</v>
      </c>
      <c r="BE1141" s="151">
        <f>IF(N1141="základní",J1141,0)</f>
        <v>0</v>
      </c>
      <c r="BF1141" s="151">
        <f>IF(N1141="snížená",J1141,0)</f>
        <v>0</v>
      </c>
      <c r="BG1141" s="151">
        <f>IF(N1141="zákl. přenesená",J1141,0)</f>
        <v>0</v>
      </c>
      <c r="BH1141" s="151">
        <f>IF(N1141="sníž. přenesená",J1141,0)</f>
        <v>0</v>
      </c>
      <c r="BI1141" s="151">
        <f>IF(N1141="nulová",J1141,0)</f>
        <v>0</v>
      </c>
      <c r="BJ1141" s="17" t="s">
        <v>80</v>
      </c>
      <c r="BK1141" s="151">
        <f>ROUND(I1141*H1141,2)</f>
        <v>0</v>
      </c>
      <c r="BL1141" s="17" t="s">
        <v>286</v>
      </c>
      <c r="BM1141" s="150" t="s">
        <v>1373</v>
      </c>
    </row>
    <row r="1142" spans="2:65" s="12" customFormat="1">
      <c r="B1142" s="152"/>
      <c r="D1142" s="153" t="s">
        <v>195</v>
      </c>
      <c r="E1142" s="154" t="s">
        <v>1</v>
      </c>
      <c r="F1142" s="155" t="s">
        <v>1365</v>
      </c>
      <c r="H1142" s="154" t="s">
        <v>1</v>
      </c>
      <c r="L1142" s="152"/>
      <c r="M1142" s="156"/>
      <c r="N1142" s="157"/>
      <c r="O1142" s="157"/>
      <c r="P1142" s="157"/>
      <c r="Q1142" s="157"/>
      <c r="R1142" s="157"/>
      <c r="S1142" s="157"/>
      <c r="T1142" s="158"/>
      <c r="AT1142" s="154" t="s">
        <v>195</v>
      </c>
      <c r="AU1142" s="154" t="s">
        <v>82</v>
      </c>
      <c r="AV1142" s="12" t="s">
        <v>80</v>
      </c>
      <c r="AW1142" s="12" t="s">
        <v>28</v>
      </c>
      <c r="AX1142" s="12" t="s">
        <v>72</v>
      </c>
      <c r="AY1142" s="154" t="s">
        <v>182</v>
      </c>
    </row>
    <row r="1143" spans="2:65" s="13" customFormat="1">
      <c r="B1143" s="159"/>
      <c r="D1143" s="153" t="s">
        <v>195</v>
      </c>
      <c r="E1143" s="160" t="s">
        <v>1</v>
      </c>
      <c r="F1143" s="161" t="s">
        <v>1374</v>
      </c>
      <c r="H1143" s="162">
        <v>34</v>
      </c>
      <c r="L1143" s="159"/>
      <c r="M1143" s="163"/>
      <c r="N1143" s="164"/>
      <c r="O1143" s="164"/>
      <c r="P1143" s="164"/>
      <c r="Q1143" s="164"/>
      <c r="R1143" s="164"/>
      <c r="S1143" s="164"/>
      <c r="T1143" s="165"/>
      <c r="AT1143" s="160" t="s">
        <v>195</v>
      </c>
      <c r="AU1143" s="160" t="s">
        <v>82</v>
      </c>
      <c r="AV1143" s="13" t="s">
        <v>82</v>
      </c>
      <c r="AW1143" s="13" t="s">
        <v>28</v>
      </c>
      <c r="AX1143" s="13" t="s">
        <v>72</v>
      </c>
      <c r="AY1143" s="160" t="s">
        <v>182</v>
      </c>
    </row>
    <row r="1144" spans="2:65" s="14" customFormat="1">
      <c r="B1144" s="166"/>
      <c r="D1144" s="153" t="s">
        <v>195</v>
      </c>
      <c r="E1144" s="167" t="s">
        <v>1</v>
      </c>
      <c r="F1144" s="168" t="s">
        <v>205</v>
      </c>
      <c r="H1144" s="169">
        <v>34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7" t="s">
        <v>195</v>
      </c>
      <c r="AU1144" s="167" t="s">
        <v>82</v>
      </c>
      <c r="AV1144" s="14" t="s">
        <v>188</v>
      </c>
      <c r="AW1144" s="14" t="s">
        <v>28</v>
      </c>
      <c r="AX1144" s="14" t="s">
        <v>80</v>
      </c>
      <c r="AY1144" s="167" t="s">
        <v>182</v>
      </c>
    </row>
    <row r="1145" spans="2:65" s="1" customFormat="1" ht="24" customHeight="1">
      <c r="B1145" s="139"/>
      <c r="C1145" s="140" t="s">
        <v>1375</v>
      </c>
      <c r="D1145" s="140" t="s">
        <v>184</v>
      </c>
      <c r="E1145" s="141" t="s">
        <v>1376</v>
      </c>
      <c r="F1145" s="142" t="s">
        <v>1377</v>
      </c>
      <c r="G1145" s="143" t="s">
        <v>1085</v>
      </c>
      <c r="H1145" s="144">
        <v>2239.3470000000002</v>
      </c>
      <c r="I1145" s="145"/>
      <c r="J1145" s="145">
        <f>ROUND(I1145*H1145,2)</f>
        <v>0</v>
      </c>
      <c r="K1145" s="142" t="s">
        <v>971</v>
      </c>
      <c r="L1145" s="29"/>
      <c r="M1145" s="146" t="s">
        <v>1</v>
      </c>
      <c r="N1145" s="147" t="s">
        <v>37</v>
      </c>
      <c r="O1145" s="148">
        <v>0</v>
      </c>
      <c r="P1145" s="148">
        <f>O1145*H1145</f>
        <v>0</v>
      </c>
      <c r="Q1145" s="148">
        <v>0</v>
      </c>
      <c r="R1145" s="148">
        <f>Q1145*H1145</f>
        <v>0</v>
      </c>
      <c r="S1145" s="148">
        <v>0</v>
      </c>
      <c r="T1145" s="149">
        <f>S1145*H1145</f>
        <v>0</v>
      </c>
      <c r="AR1145" s="150" t="s">
        <v>286</v>
      </c>
      <c r="AT1145" s="150" t="s">
        <v>184</v>
      </c>
      <c r="AU1145" s="150" t="s">
        <v>82</v>
      </c>
      <c r="AY1145" s="17" t="s">
        <v>182</v>
      </c>
      <c r="BE1145" s="151">
        <f>IF(N1145="základní",J1145,0)</f>
        <v>0</v>
      </c>
      <c r="BF1145" s="151">
        <f>IF(N1145="snížená",J1145,0)</f>
        <v>0</v>
      </c>
      <c r="BG1145" s="151">
        <f>IF(N1145="zákl. přenesená",J1145,0)</f>
        <v>0</v>
      </c>
      <c r="BH1145" s="151">
        <f>IF(N1145="sníž. přenesená",J1145,0)</f>
        <v>0</v>
      </c>
      <c r="BI1145" s="151">
        <f>IF(N1145="nulová",J1145,0)</f>
        <v>0</v>
      </c>
      <c r="BJ1145" s="17" t="s">
        <v>80</v>
      </c>
      <c r="BK1145" s="151">
        <f>ROUND(I1145*H1145,2)</f>
        <v>0</v>
      </c>
      <c r="BL1145" s="17" t="s">
        <v>286</v>
      </c>
      <c r="BM1145" s="150" t="s">
        <v>1378</v>
      </c>
    </row>
    <row r="1146" spans="2:65" s="11" customFormat="1" ht="22.9" customHeight="1">
      <c r="B1146" s="127"/>
      <c r="D1146" s="128" t="s">
        <v>71</v>
      </c>
      <c r="E1146" s="137" t="s">
        <v>1379</v>
      </c>
      <c r="F1146" s="137" t="s">
        <v>1380</v>
      </c>
      <c r="J1146" s="138">
        <f>BK1146</f>
        <v>0</v>
      </c>
      <c r="L1146" s="127"/>
      <c r="M1146" s="131"/>
      <c r="N1146" s="132"/>
      <c r="O1146" s="132"/>
      <c r="P1146" s="133">
        <f>SUM(P1147:P1172)</f>
        <v>29.916158000000003</v>
      </c>
      <c r="Q1146" s="132"/>
      <c r="R1146" s="133">
        <f>SUM(R1147:R1172)</f>
        <v>0.41218866000000004</v>
      </c>
      <c r="S1146" s="132"/>
      <c r="T1146" s="134">
        <f>SUM(T1147:T1172)</f>
        <v>0</v>
      </c>
      <c r="AR1146" s="128" t="s">
        <v>82</v>
      </c>
      <c r="AT1146" s="135" t="s">
        <v>71</v>
      </c>
      <c r="AU1146" s="135" t="s">
        <v>80</v>
      </c>
      <c r="AY1146" s="128" t="s">
        <v>182</v>
      </c>
      <c r="BK1146" s="136">
        <f>SUM(BK1147:BK1172)</f>
        <v>0</v>
      </c>
    </row>
    <row r="1147" spans="2:65" s="1" customFormat="1" ht="16.5" customHeight="1">
      <c r="B1147" s="139"/>
      <c r="C1147" s="140" t="s">
        <v>1381</v>
      </c>
      <c r="D1147" s="140" t="s">
        <v>184</v>
      </c>
      <c r="E1147" s="141" t="s">
        <v>1382</v>
      </c>
      <c r="F1147" s="142" t="s">
        <v>1383</v>
      </c>
      <c r="G1147" s="143" t="s">
        <v>248</v>
      </c>
      <c r="H1147" s="144">
        <v>51.59</v>
      </c>
      <c r="I1147" s="145"/>
      <c r="J1147" s="145">
        <f>ROUND(I1147*H1147,2)</f>
        <v>0</v>
      </c>
      <c r="K1147" s="142" t="s">
        <v>1</v>
      </c>
      <c r="L1147" s="29"/>
      <c r="M1147" s="146" t="s">
        <v>1</v>
      </c>
      <c r="N1147" s="147" t="s">
        <v>37</v>
      </c>
      <c r="O1147" s="148">
        <v>0</v>
      </c>
      <c r="P1147" s="148">
        <f>O1147*H1147</f>
        <v>0</v>
      </c>
      <c r="Q1147" s="148">
        <v>0</v>
      </c>
      <c r="R1147" s="148">
        <f>Q1147*H1147</f>
        <v>0</v>
      </c>
      <c r="S1147" s="148">
        <v>0</v>
      </c>
      <c r="T1147" s="149">
        <f>S1147*H1147</f>
        <v>0</v>
      </c>
      <c r="AR1147" s="150" t="s">
        <v>286</v>
      </c>
      <c r="AT1147" s="150" t="s">
        <v>184</v>
      </c>
      <c r="AU1147" s="150" t="s">
        <v>82</v>
      </c>
      <c r="AY1147" s="17" t="s">
        <v>182</v>
      </c>
      <c r="BE1147" s="151">
        <f>IF(N1147="základní",J1147,0)</f>
        <v>0</v>
      </c>
      <c r="BF1147" s="151">
        <f>IF(N1147="snížená",J1147,0)</f>
        <v>0</v>
      </c>
      <c r="BG1147" s="151">
        <f>IF(N1147="zákl. přenesená",J1147,0)</f>
        <v>0</v>
      </c>
      <c r="BH1147" s="151">
        <f>IF(N1147="sníž. přenesená",J1147,0)</f>
        <v>0</v>
      </c>
      <c r="BI1147" s="151">
        <f>IF(N1147="nulová",J1147,0)</f>
        <v>0</v>
      </c>
      <c r="BJ1147" s="17" t="s">
        <v>80</v>
      </c>
      <c r="BK1147" s="151">
        <f>ROUND(I1147*H1147,2)</f>
        <v>0</v>
      </c>
      <c r="BL1147" s="17" t="s">
        <v>286</v>
      </c>
      <c r="BM1147" s="150" t="s">
        <v>1384</v>
      </c>
    </row>
    <row r="1148" spans="2:65" s="12" customFormat="1">
      <c r="B1148" s="152"/>
      <c r="D1148" s="153" t="s">
        <v>195</v>
      </c>
      <c r="E1148" s="154" t="s">
        <v>1</v>
      </c>
      <c r="F1148" s="155" t="s">
        <v>1342</v>
      </c>
      <c r="H1148" s="154" t="s">
        <v>1</v>
      </c>
      <c r="L1148" s="152"/>
      <c r="M1148" s="156"/>
      <c r="N1148" s="157"/>
      <c r="O1148" s="157"/>
      <c r="P1148" s="157"/>
      <c r="Q1148" s="157"/>
      <c r="R1148" s="157"/>
      <c r="S1148" s="157"/>
      <c r="T1148" s="158"/>
      <c r="AT1148" s="154" t="s">
        <v>195</v>
      </c>
      <c r="AU1148" s="154" t="s">
        <v>82</v>
      </c>
      <c r="AV1148" s="12" t="s">
        <v>80</v>
      </c>
      <c r="AW1148" s="12" t="s">
        <v>28</v>
      </c>
      <c r="AX1148" s="12" t="s">
        <v>72</v>
      </c>
      <c r="AY1148" s="154" t="s">
        <v>182</v>
      </c>
    </row>
    <row r="1149" spans="2:65" s="13" customFormat="1">
      <c r="B1149" s="159"/>
      <c r="D1149" s="153" t="s">
        <v>195</v>
      </c>
      <c r="E1149" s="160" t="s">
        <v>1</v>
      </c>
      <c r="F1149" s="161" t="s">
        <v>1343</v>
      </c>
      <c r="H1149" s="162">
        <v>2.9</v>
      </c>
      <c r="L1149" s="159"/>
      <c r="M1149" s="163"/>
      <c r="N1149" s="164"/>
      <c r="O1149" s="164"/>
      <c r="P1149" s="164"/>
      <c r="Q1149" s="164"/>
      <c r="R1149" s="164"/>
      <c r="S1149" s="164"/>
      <c r="T1149" s="165"/>
      <c r="AT1149" s="160" t="s">
        <v>195</v>
      </c>
      <c r="AU1149" s="160" t="s">
        <v>82</v>
      </c>
      <c r="AV1149" s="13" t="s">
        <v>82</v>
      </c>
      <c r="AW1149" s="13" t="s">
        <v>28</v>
      </c>
      <c r="AX1149" s="13" t="s">
        <v>72</v>
      </c>
      <c r="AY1149" s="160" t="s">
        <v>182</v>
      </c>
    </row>
    <row r="1150" spans="2:65" s="13" customFormat="1">
      <c r="B1150" s="159"/>
      <c r="D1150" s="153" t="s">
        <v>195</v>
      </c>
      <c r="E1150" s="160" t="s">
        <v>1</v>
      </c>
      <c r="F1150" s="161" t="s">
        <v>1344</v>
      </c>
      <c r="H1150" s="162">
        <v>4</v>
      </c>
      <c r="L1150" s="159"/>
      <c r="M1150" s="163"/>
      <c r="N1150" s="164"/>
      <c r="O1150" s="164"/>
      <c r="P1150" s="164"/>
      <c r="Q1150" s="164"/>
      <c r="R1150" s="164"/>
      <c r="S1150" s="164"/>
      <c r="T1150" s="165"/>
      <c r="AT1150" s="160" t="s">
        <v>195</v>
      </c>
      <c r="AU1150" s="160" t="s">
        <v>82</v>
      </c>
      <c r="AV1150" s="13" t="s">
        <v>82</v>
      </c>
      <c r="AW1150" s="13" t="s">
        <v>28</v>
      </c>
      <c r="AX1150" s="13" t="s">
        <v>72</v>
      </c>
      <c r="AY1150" s="160" t="s">
        <v>182</v>
      </c>
    </row>
    <row r="1151" spans="2:65" s="13" customFormat="1">
      <c r="B1151" s="159"/>
      <c r="D1151" s="153" t="s">
        <v>195</v>
      </c>
      <c r="E1151" s="160" t="s">
        <v>1</v>
      </c>
      <c r="F1151" s="161" t="s">
        <v>1345</v>
      </c>
      <c r="H1151" s="162">
        <v>10</v>
      </c>
      <c r="L1151" s="159"/>
      <c r="M1151" s="163"/>
      <c r="N1151" s="164"/>
      <c r="O1151" s="164"/>
      <c r="P1151" s="164"/>
      <c r="Q1151" s="164"/>
      <c r="R1151" s="164"/>
      <c r="S1151" s="164"/>
      <c r="T1151" s="165"/>
      <c r="AT1151" s="160" t="s">
        <v>195</v>
      </c>
      <c r="AU1151" s="160" t="s">
        <v>82</v>
      </c>
      <c r="AV1151" s="13" t="s">
        <v>82</v>
      </c>
      <c r="AW1151" s="13" t="s">
        <v>28</v>
      </c>
      <c r="AX1151" s="13" t="s">
        <v>72</v>
      </c>
      <c r="AY1151" s="160" t="s">
        <v>182</v>
      </c>
    </row>
    <row r="1152" spans="2:65" s="13" customFormat="1">
      <c r="B1152" s="159"/>
      <c r="D1152" s="153" t="s">
        <v>195</v>
      </c>
      <c r="E1152" s="160" t="s">
        <v>1</v>
      </c>
      <c r="F1152" s="161" t="s">
        <v>1346</v>
      </c>
      <c r="H1152" s="162">
        <v>30</v>
      </c>
      <c r="L1152" s="159"/>
      <c r="M1152" s="163"/>
      <c r="N1152" s="164"/>
      <c r="O1152" s="164"/>
      <c r="P1152" s="164"/>
      <c r="Q1152" s="164"/>
      <c r="R1152" s="164"/>
      <c r="S1152" s="164"/>
      <c r="T1152" s="165"/>
      <c r="AT1152" s="160" t="s">
        <v>195</v>
      </c>
      <c r="AU1152" s="160" t="s">
        <v>82</v>
      </c>
      <c r="AV1152" s="13" t="s">
        <v>82</v>
      </c>
      <c r="AW1152" s="13" t="s">
        <v>28</v>
      </c>
      <c r="AX1152" s="13" t="s">
        <v>72</v>
      </c>
      <c r="AY1152" s="160" t="s">
        <v>182</v>
      </c>
    </row>
    <row r="1153" spans="2:65" s="15" customFormat="1">
      <c r="B1153" s="182"/>
      <c r="D1153" s="153" t="s">
        <v>195</v>
      </c>
      <c r="E1153" s="183" t="s">
        <v>1</v>
      </c>
      <c r="F1153" s="184" t="s">
        <v>555</v>
      </c>
      <c r="H1153" s="185">
        <v>46.9</v>
      </c>
      <c r="L1153" s="182"/>
      <c r="M1153" s="186"/>
      <c r="N1153" s="187"/>
      <c r="O1153" s="187"/>
      <c r="P1153" s="187"/>
      <c r="Q1153" s="187"/>
      <c r="R1153" s="187"/>
      <c r="S1153" s="187"/>
      <c r="T1153" s="188"/>
      <c r="AT1153" s="183" t="s">
        <v>195</v>
      </c>
      <c r="AU1153" s="183" t="s">
        <v>82</v>
      </c>
      <c r="AV1153" s="15" t="s">
        <v>206</v>
      </c>
      <c r="AW1153" s="15" t="s">
        <v>28</v>
      </c>
      <c r="AX1153" s="15" t="s">
        <v>72</v>
      </c>
      <c r="AY1153" s="183" t="s">
        <v>182</v>
      </c>
    </row>
    <row r="1154" spans="2:65" s="13" customFormat="1">
      <c r="B1154" s="159"/>
      <c r="D1154" s="153" t="s">
        <v>195</v>
      </c>
      <c r="E1154" s="160" t="s">
        <v>1</v>
      </c>
      <c r="F1154" s="161" t="s">
        <v>1385</v>
      </c>
      <c r="H1154" s="162">
        <v>4.6900000000000004</v>
      </c>
      <c r="L1154" s="159"/>
      <c r="M1154" s="163"/>
      <c r="N1154" s="164"/>
      <c r="O1154" s="164"/>
      <c r="P1154" s="164"/>
      <c r="Q1154" s="164"/>
      <c r="R1154" s="164"/>
      <c r="S1154" s="164"/>
      <c r="T1154" s="165"/>
      <c r="AT1154" s="160" t="s">
        <v>195</v>
      </c>
      <c r="AU1154" s="160" t="s">
        <v>82</v>
      </c>
      <c r="AV1154" s="13" t="s">
        <v>82</v>
      </c>
      <c r="AW1154" s="13" t="s">
        <v>28</v>
      </c>
      <c r="AX1154" s="13" t="s">
        <v>72</v>
      </c>
      <c r="AY1154" s="160" t="s">
        <v>182</v>
      </c>
    </row>
    <row r="1155" spans="2:65" s="14" customFormat="1">
      <c r="B1155" s="166"/>
      <c r="D1155" s="153" t="s">
        <v>195</v>
      </c>
      <c r="E1155" s="167" t="s">
        <v>1</v>
      </c>
      <c r="F1155" s="168" t="s">
        <v>205</v>
      </c>
      <c r="H1155" s="169">
        <v>51.59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7" t="s">
        <v>195</v>
      </c>
      <c r="AU1155" s="167" t="s">
        <v>82</v>
      </c>
      <c r="AV1155" s="14" t="s">
        <v>188</v>
      </c>
      <c r="AW1155" s="14" t="s">
        <v>28</v>
      </c>
      <c r="AX1155" s="14" t="s">
        <v>80</v>
      </c>
      <c r="AY1155" s="167" t="s">
        <v>182</v>
      </c>
    </row>
    <row r="1156" spans="2:65" s="1" customFormat="1" ht="16.5" customHeight="1">
      <c r="B1156" s="139"/>
      <c r="C1156" s="140" t="s">
        <v>1386</v>
      </c>
      <c r="D1156" s="140" t="s">
        <v>184</v>
      </c>
      <c r="E1156" s="141" t="s">
        <v>1387</v>
      </c>
      <c r="F1156" s="142" t="s">
        <v>1388</v>
      </c>
      <c r="G1156" s="143" t="s">
        <v>248</v>
      </c>
      <c r="H1156" s="144">
        <v>4.4000000000000004</v>
      </c>
      <c r="I1156" s="145"/>
      <c r="J1156" s="145">
        <f>ROUND(I1156*H1156,2)</f>
        <v>0</v>
      </c>
      <c r="K1156" s="142" t="s">
        <v>1</v>
      </c>
      <c r="L1156" s="29"/>
      <c r="M1156" s="146" t="s">
        <v>1</v>
      </c>
      <c r="N1156" s="147" t="s">
        <v>37</v>
      </c>
      <c r="O1156" s="148">
        <v>0</v>
      </c>
      <c r="P1156" s="148">
        <f>O1156*H1156</f>
        <v>0</v>
      </c>
      <c r="Q1156" s="148">
        <v>0</v>
      </c>
      <c r="R1156" s="148">
        <f>Q1156*H1156</f>
        <v>0</v>
      </c>
      <c r="S1156" s="148">
        <v>0</v>
      </c>
      <c r="T1156" s="149">
        <f>S1156*H1156</f>
        <v>0</v>
      </c>
      <c r="AR1156" s="150" t="s">
        <v>286</v>
      </c>
      <c r="AT1156" s="150" t="s">
        <v>184</v>
      </c>
      <c r="AU1156" s="150" t="s">
        <v>82</v>
      </c>
      <c r="AY1156" s="17" t="s">
        <v>182</v>
      </c>
      <c r="BE1156" s="151">
        <f>IF(N1156="základní",J1156,0)</f>
        <v>0</v>
      </c>
      <c r="BF1156" s="151">
        <f>IF(N1156="snížená",J1156,0)</f>
        <v>0</v>
      </c>
      <c r="BG1156" s="151">
        <f>IF(N1156="zákl. přenesená",J1156,0)</f>
        <v>0</v>
      </c>
      <c r="BH1156" s="151">
        <f>IF(N1156="sníž. přenesená",J1156,0)</f>
        <v>0</v>
      </c>
      <c r="BI1156" s="151">
        <f>IF(N1156="nulová",J1156,0)</f>
        <v>0</v>
      </c>
      <c r="BJ1156" s="17" t="s">
        <v>80</v>
      </c>
      <c r="BK1156" s="151">
        <f>ROUND(I1156*H1156,2)</f>
        <v>0</v>
      </c>
      <c r="BL1156" s="17" t="s">
        <v>286</v>
      </c>
      <c r="BM1156" s="150" t="s">
        <v>1389</v>
      </c>
    </row>
    <row r="1157" spans="2:65" s="12" customFormat="1">
      <c r="B1157" s="152"/>
      <c r="D1157" s="153" t="s">
        <v>195</v>
      </c>
      <c r="E1157" s="154" t="s">
        <v>1</v>
      </c>
      <c r="F1157" s="155" t="s">
        <v>1342</v>
      </c>
      <c r="H1157" s="154" t="s">
        <v>1</v>
      </c>
      <c r="L1157" s="152"/>
      <c r="M1157" s="156"/>
      <c r="N1157" s="157"/>
      <c r="O1157" s="157"/>
      <c r="P1157" s="157"/>
      <c r="Q1157" s="157"/>
      <c r="R1157" s="157"/>
      <c r="S1157" s="157"/>
      <c r="T1157" s="158"/>
      <c r="AT1157" s="154" t="s">
        <v>195</v>
      </c>
      <c r="AU1157" s="154" t="s">
        <v>82</v>
      </c>
      <c r="AV1157" s="12" t="s">
        <v>80</v>
      </c>
      <c r="AW1157" s="12" t="s">
        <v>28</v>
      </c>
      <c r="AX1157" s="12" t="s">
        <v>72</v>
      </c>
      <c r="AY1157" s="154" t="s">
        <v>182</v>
      </c>
    </row>
    <row r="1158" spans="2:65" s="13" customFormat="1">
      <c r="B1158" s="159"/>
      <c r="D1158" s="153" t="s">
        <v>195</v>
      </c>
      <c r="E1158" s="160" t="s">
        <v>1</v>
      </c>
      <c r="F1158" s="161" t="s">
        <v>1344</v>
      </c>
      <c r="H1158" s="162">
        <v>4</v>
      </c>
      <c r="L1158" s="159"/>
      <c r="M1158" s="163"/>
      <c r="N1158" s="164"/>
      <c r="O1158" s="164"/>
      <c r="P1158" s="164"/>
      <c r="Q1158" s="164"/>
      <c r="R1158" s="164"/>
      <c r="S1158" s="164"/>
      <c r="T1158" s="165"/>
      <c r="AT1158" s="160" t="s">
        <v>195</v>
      </c>
      <c r="AU1158" s="160" t="s">
        <v>82</v>
      </c>
      <c r="AV1158" s="13" t="s">
        <v>82</v>
      </c>
      <c r="AW1158" s="13" t="s">
        <v>28</v>
      </c>
      <c r="AX1158" s="13" t="s">
        <v>72</v>
      </c>
      <c r="AY1158" s="160" t="s">
        <v>182</v>
      </c>
    </row>
    <row r="1159" spans="2:65" s="15" customFormat="1">
      <c r="B1159" s="182"/>
      <c r="D1159" s="153" t="s">
        <v>195</v>
      </c>
      <c r="E1159" s="183" t="s">
        <v>1</v>
      </c>
      <c r="F1159" s="184" t="s">
        <v>555</v>
      </c>
      <c r="H1159" s="185">
        <v>4</v>
      </c>
      <c r="L1159" s="182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195</v>
      </c>
      <c r="AU1159" s="183" t="s">
        <v>82</v>
      </c>
      <c r="AV1159" s="15" t="s">
        <v>206</v>
      </c>
      <c r="AW1159" s="15" t="s">
        <v>28</v>
      </c>
      <c r="AX1159" s="15" t="s">
        <v>72</v>
      </c>
      <c r="AY1159" s="183" t="s">
        <v>182</v>
      </c>
    </row>
    <row r="1160" spans="2:65" s="13" customFormat="1">
      <c r="B1160" s="159"/>
      <c r="D1160" s="153" t="s">
        <v>195</v>
      </c>
      <c r="E1160" s="160" t="s">
        <v>1</v>
      </c>
      <c r="F1160" s="161" t="s">
        <v>1390</v>
      </c>
      <c r="H1160" s="162">
        <v>0.4</v>
      </c>
      <c r="L1160" s="159"/>
      <c r="M1160" s="163"/>
      <c r="N1160" s="164"/>
      <c r="O1160" s="164"/>
      <c r="P1160" s="164"/>
      <c r="Q1160" s="164"/>
      <c r="R1160" s="164"/>
      <c r="S1160" s="164"/>
      <c r="T1160" s="165"/>
      <c r="AT1160" s="160" t="s">
        <v>195</v>
      </c>
      <c r="AU1160" s="160" t="s">
        <v>82</v>
      </c>
      <c r="AV1160" s="13" t="s">
        <v>82</v>
      </c>
      <c r="AW1160" s="13" t="s">
        <v>28</v>
      </c>
      <c r="AX1160" s="13" t="s">
        <v>72</v>
      </c>
      <c r="AY1160" s="160" t="s">
        <v>182</v>
      </c>
    </row>
    <row r="1161" spans="2:65" s="14" customFormat="1">
      <c r="B1161" s="166"/>
      <c r="D1161" s="153" t="s">
        <v>195</v>
      </c>
      <c r="E1161" s="167" t="s">
        <v>1</v>
      </c>
      <c r="F1161" s="168" t="s">
        <v>205</v>
      </c>
      <c r="H1161" s="169">
        <v>4.4000000000000004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7" t="s">
        <v>195</v>
      </c>
      <c r="AU1161" s="167" t="s">
        <v>82</v>
      </c>
      <c r="AV1161" s="14" t="s">
        <v>188</v>
      </c>
      <c r="AW1161" s="14" t="s">
        <v>28</v>
      </c>
      <c r="AX1161" s="14" t="s">
        <v>80</v>
      </c>
      <c r="AY1161" s="167" t="s">
        <v>182</v>
      </c>
    </row>
    <row r="1162" spans="2:65" s="1" customFormat="1" ht="16.5" customHeight="1">
      <c r="B1162" s="139"/>
      <c r="C1162" s="140" t="s">
        <v>1391</v>
      </c>
      <c r="D1162" s="140" t="s">
        <v>184</v>
      </c>
      <c r="E1162" s="141" t="s">
        <v>1392</v>
      </c>
      <c r="F1162" s="142" t="s">
        <v>1393</v>
      </c>
      <c r="G1162" s="143" t="s">
        <v>242</v>
      </c>
      <c r="H1162" s="144">
        <v>28.516999999999999</v>
      </c>
      <c r="I1162" s="145"/>
      <c r="J1162" s="145">
        <f>ROUND(I1162*H1162,2)</f>
        <v>0</v>
      </c>
      <c r="K1162" s="142" t="s">
        <v>193</v>
      </c>
      <c r="L1162" s="29"/>
      <c r="M1162" s="146" t="s">
        <v>1</v>
      </c>
      <c r="N1162" s="147" t="s">
        <v>37</v>
      </c>
      <c r="O1162" s="148">
        <v>0.57399999999999995</v>
      </c>
      <c r="P1162" s="148">
        <f>O1162*H1162</f>
        <v>16.368758</v>
      </c>
      <c r="Q1162" s="148">
        <v>0</v>
      </c>
      <c r="R1162" s="148">
        <f>Q1162*H1162</f>
        <v>0</v>
      </c>
      <c r="S1162" s="148">
        <v>0</v>
      </c>
      <c r="T1162" s="149">
        <f>S1162*H1162</f>
        <v>0</v>
      </c>
      <c r="AR1162" s="150" t="s">
        <v>286</v>
      </c>
      <c r="AT1162" s="150" t="s">
        <v>184</v>
      </c>
      <c r="AU1162" s="150" t="s">
        <v>82</v>
      </c>
      <c r="AY1162" s="17" t="s">
        <v>182</v>
      </c>
      <c r="BE1162" s="151">
        <f>IF(N1162="základní",J1162,0)</f>
        <v>0</v>
      </c>
      <c r="BF1162" s="151">
        <f>IF(N1162="snížená",J1162,0)</f>
        <v>0</v>
      </c>
      <c r="BG1162" s="151">
        <f>IF(N1162="zákl. přenesená",J1162,0)</f>
        <v>0</v>
      </c>
      <c r="BH1162" s="151">
        <f>IF(N1162="sníž. přenesená",J1162,0)</f>
        <v>0</v>
      </c>
      <c r="BI1162" s="151">
        <f>IF(N1162="nulová",J1162,0)</f>
        <v>0</v>
      </c>
      <c r="BJ1162" s="17" t="s">
        <v>80</v>
      </c>
      <c r="BK1162" s="151">
        <f>ROUND(I1162*H1162,2)</f>
        <v>0</v>
      </c>
      <c r="BL1162" s="17" t="s">
        <v>286</v>
      </c>
      <c r="BM1162" s="150" t="s">
        <v>1394</v>
      </c>
    </row>
    <row r="1163" spans="2:65" s="12" customFormat="1">
      <c r="B1163" s="152"/>
      <c r="D1163" s="153" t="s">
        <v>195</v>
      </c>
      <c r="E1163" s="154" t="s">
        <v>1</v>
      </c>
      <c r="F1163" s="155" t="s">
        <v>1143</v>
      </c>
      <c r="H1163" s="154" t="s">
        <v>1</v>
      </c>
      <c r="L1163" s="152"/>
      <c r="M1163" s="156"/>
      <c r="N1163" s="157"/>
      <c r="O1163" s="157"/>
      <c r="P1163" s="157"/>
      <c r="Q1163" s="157"/>
      <c r="R1163" s="157"/>
      <c r="S1163" s="157"/>
      <c r="T1163" s="158"/>
      <c r="AT1163" s="154" t="s">
        <v>195</v>
      </c>
      <c r="AU1163" s="154" t="s">
        <v>82</v>
      </c>
      <c r="AV1163" s="12" t="s">
        <v>80</v>
      </c>
      <c r="AW1163" s="12" t="s">
        <v>28</v>
      </c>
      <c r="AX1163" s="12" t="s">
        <v>72</v>
      </c>
      <c r="AY1163" s="154" t="s">
        <v>182</v>
      </c>
    </row>
    <row r="1164" spans="2:65" s="13" customFormat="1">
      <c r="B1164" s="159"/>
      <c r="D1164" s="153" t="s">
        <v>195</v>
      </c>
      <c r="E1164" s="160" t="s">
        <v>1</v>
      </c>
      <c r="F1164" s="161" t="s">
        <v>1395</v>
      </c>
      <c r="H1164" s="162">
        <v>28.516999999999999</v>
      </c>
      <c r="L1164" s="159"/>
      <c r="M1164" s="163"/>
      <c r="N1164" s="164"/>
      <c r="O1164" s="164"/>
      <c r="P1164" s="164"/>
      <c r="Q1164" s="164"/>
      <c r="R1164" s="164"/>
      <c r="S1164" s="164"/>
      <c r="T1164" s="165"/>
      <c r="AT1164" s="160" t="s">
        <v>195</v>
      </c>
      <c r="AU1164" s="160" t="s">
        <v>82</v>
      </c>
      <c r="AV1164" s="13" t="s">
        <v>82</v>
      </c>
      <c r="AW1164" s="13" t="s">
        <v>28</v>
      </c>
      <c r="AX1164" s="13" t="s">
        <v>72</v>
      </c>
      <c r="AY1164" s="160" t="s">
        <v>182</v>
      </c>
    </row>
    <row r="1165" spans="2:65" s="14" customFormat="1">
      <c r="B1165" s="166"/>
      <c r="D1165" s="153" t="s">
        <v>195</v>
      </c>
      <c r="E1165" s="167" t="s">
        <v>1</v>
      </c>
      <c r="F1165" s="168" t="s">
        <v>205</v>
      </c>
      <c r="H1165" s="169">
        <v>28.516999999999999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7" t="s">
        <v>195</v>
      </c>
      <c r="AU1165" s="167" t="s">
        <v>82</v>
      </c>
      <c r="AV1165" s="14" t="s">
        <v>188</v>
      </c>
      <c r="AW1165" s="14" t="s">
        <v>28</v>
      </c>
      <c r="AX1165" s="14" t="s">
        <v>80</v>
      </c>
      <c r="AY1165" s="167" t="s">
        <v>182</v>
      </c>
    </row>
    <row r="1166" spans="2:65" s="1" customFormat="1" ht="16.5" customHeight="1">
      <c r="B1166" s="139"/>
      <c r="C1166" s="173" t="s">
        <v>1396</v>
      </c>
      <c r="D1166" s="173" t="s">
        <v>266</v>
      </c>
      <c r="E1166" s="174" t="s">
        <v>1397</v>
      </c>
      <c r="F1166" s="175" t="s">
        <v>1398</v>
      </c>
      <c r="G1166" s="176" t="s">
        <v>242</v>
      </c>
      <c r="H1166" s="177">
        <v>31.369</v>
      </c>
      <c r="I1166" s="178"/>
      <c r="J1166" s="178">
        <f>ROUND(I1166*H1166,2)</f>
        <v>0</v>
      </c>
      <c r="K1166" s="175" t="s">
        <v>193</v>
      </c>
      <c r="L1166" s="179"/>
      <c r="M1166" s="180" t="s">
        <v>1</v>
      </c>
      <c r="N1166" s="181" t="s">
        <v>37</v>
      </c>
      <c r="O1166" s="148">
        <v>0</v>
      </c>
      <c r="P1166" s="148">
        <f>O1166*H1166</f>
        <v>0</v>
      </c>
      <c r="Q1166" s="148">
        <v>1.3140000000000001E-2</v>
      </c>
      <c r="R1166" s="148">
        <f>Q1166*H1166</f>
        <v>0.41218866000000004</v>
      </c>
      <c r="S1166" s="148">
        <v>0</v>
      </c>
      <c r="T1166" s="149">
        <f>S1166*H1166</f>
        <v>0</v>
      </c>
      <c r="AR1166" s="150" t="s">
        <v>391</v>
      </c>
      <c r="AT1166" s="150" t="s">
        <v>266</v>
      </c>
      <c r="AU1166" s="150" t="s">
        <v>82</v>
      </c>
      <c r="AY1166" s="17" t="s">
        <v>182</v>
      </c>
      <c r="BE1166" s="151">
        <f>IF(N1166="základní",J1166,0)</f>
        <v>0</v>
      </c>
      <c r="BF1166" s="151">
        <f>IF(N1166="snížená",J1166,0)</f>
        <v>0</v>
      </c>
      <c r="BG1166" s="151">
        <f>IF(N1166="zákl. přenesená",J1166,0)</f>
        <v>0</v>
      </c>
      <c r="BH1166" s="151">
        <f>IF(N1166="sníž. přenesená",J1166,0)</f>
        <v>0</v>
      </c>
      <c r="BI1166" s="151">
        <f>IF(N1166="nulová",J1166,0)</f>
        <v>0</v>
      </c>
      <c r="BJ1166" s="17" t="s">
        <v>80</v>
      </c>
      <c r="BK1166" s="151">
        <f>ROUND(I1166*H1166,2)</f>
        <v>0</v>
      </c>
      <c r="BL1166" s="17" t="s">
        <v>286</v>
      </c>
      <c r="BM1166" s="150" t="s">
        <v>1399</v>
      </c>
    </row>
    <row r="1167" spans="2:65" s="13" customFormat="1">
      <c r="B1167" s="159"/>
      <c r="D1167" s="153" t="s">
        <v>195</v>
      </c>
      <c r="F1167" s="161" t="s">
        <v>1400</v>
      </c>
      <c r="H1167" s="162">
        <v>31.369</v>
      </c>
      <c r="L1167" s="159"/>
      <c r="M1167" s="163"/>
      <c r="N1167" s="164"/>
      <c r="O1167" s="164"/>
      <c r="P1167" s="164"/>
      <c r="Q1167" s="164"/>
      <c r="R1167" s="164"/>
      <c r="S1167" s="164"/>
      <c r="T1167" s="165"/>
      <c r="AT1167" s="160" t="s">
        <v>195</v>
      </c>
      <c r="AU1167" s="160" t="s">
        <v>82</v>
      </c>
      <c r="AV1167" s="13" t="s">
        <v>82</v>
      </c>
      <c r="AW1167" s="13" t="s">
        <v>3</v>
      </c>
      <c r="AX1167" s="13" t="s">
        <v>80</v>
      </c>
      <c r="AY1167" s="160" t="s">
        <v>182</v>
      </c>
    </row>
    <row r="1168" spans="2:65" s="1" customFormat="1" ht="16.5" customHeight="1">
      <c r="B1168" s="139"/>
      <c r="C1168" s="140" t="s">
        <v>1401</v>
      </c>
      <c r="D1168" s="140" t="s">
        <v>184</v>
      </c>
      <c r="E1168" s="141" t="s">
        <v>1402</v>
      </c>
      <c r="F1168" s="142" t="s">
        <v>1403</v>
      </c>
      <c r="G1168" s="143" t="s">
        <v>248</v>
      </c>
      <c r="H1168" s="144">
        <v>67.400000000000006</v>
      </c>
      <c r="I1168" s="145"/>
      <c r="J1168" s="145">
        <f>ROUND(I1168*H1168,2)</f>
        <v>0</v>
      </c>
      <c r="K1168" s="142" t="s">
        <v>193</v>
      </c>
      <c r="L1168" s="29"/>
      <c r="M1168" s="146" t="s">
        <v>1</v>
      </c>
      <c r="N1168" s="147" t="s">
        <v>37</v>
      </c>
      <c r="O1168" s="148">
        <v>0.20100000000000001</v>
      </c>
      <c r="P1168" s="148">
        <f>O1168*H1168</f>
        <v>13.547400000000001</v>
      </c>
      <c r="Q1168" s="148">
        <v>0</v>
      </c>
      <c r="R1168" s="148">
        <f>Q1168*H1168</f>
        <v>0</v>
      </c>
      <c r="S1168" s="148">
        <v>0</v>
      </c>
      <c r="T1168" s="149">
        <f>S1168*H1168</f>
        <v>0</v>
      </c>
      <c r="AR1168" s="150" t="s">
        <v>286</v>
      </c>
      <c r="AT1168" s="150" t="s">
        <v>184</v>
      </c>
      <c r="AU1168" s="150" t="s">
        <v>82</v>
      </c>
      <c r="AY1168" s="17" t="s">
        <v>182</v>
      </c>
      <c r="BE1168" s="151">
        <f>IF(N1168="základní",J1168,0)</f>
        <v>0</v>
      </c>
      <c r="BF1168" s="151">
        <f>IF(N1168="snížená",J1168,0)</f>
        <v>0</v>
      </c>
      <c r="BG1168" s="151">
        <f>IF(N1168="zákl. přenesená",J1168,0)</f>
        <v>0</v>
      </c>
      <c r="BH1168" s="151">
        <f>IF(N1168="sníž. přenesená",J1168,0)</f>
        <v>0</v>
      </c>
      <c r="BI1168" s="151">
        <f>IF(N1168="nulová",J1168,0)</f>
        <v>0</v>
      </c>
      <c r="BJ1168" s="17" t="s">
        <v>80</v>
      </c>
      <c r="BK1168" s="151">
        <f>ROUND(I1168*H1168,2)</f>
        <v>0</v>
      </c>
      <c r="BL1168" s="17" t="s">
        <v>286</v>
      </c>
      <c r="BM1168" s="150" t="s">
        <v>1404</v>
      </c>
    </row>
    <row r="1169" spans="2:65" s="12" customFormat="1">
      <c r="B1169" s="152"/>
      <c r="D1169" s="153" t="s">
        <v>195</v>
      </c>
      <c r="E1169" s="154" t="s">
        <v>1</v>
      </c>
      <c r="F1169" s="155" t="s">
        <v>1143</v>
      </c>
      <c r="H1169" s="154" t="s">
        <v>1</v>
      </c>
      <c r="L1169" s="152"/>
      <c r="M1169" s="156"/>
      <c r="N1169" s="157"/>
      <c r="O1169" s="157"/>
      <c r="P1169" s="157"/>
      <c r="Q1169" s="157"/>
      <c r="R1169" s="157"/>
      <c r="S1169" s="157"/>
      <c r="T1169" s="158"/>
      <c r="AT1169" s="154" t="s">
        <v>195</v>
      </c>
      <c r="AU1169" s="154" t="s">
        <v>82</v>
      </c>
      <c r="AV1169" s="12" t="s">
        <v>80</v>
      </c>
      <c r="AW1169" s="12" t="s">
        <v>28</v>
      </c>
      <c r="AX1169" s="12" t="s">
        <v>72</v>
      </c>
      <c r="AY1169" s="154" t="s">
        <v>182</v>
      </c>
    </row>
    <row r="1170" spans="2:65" s="13" customFormat="1">
      <c r="B1170" s="159"/>
      <c r="D1170" s="153" t="s">
        <v>195</v>
      </c>
      <c r="E1170" s="160" t="s">
        <v>1</v>
      </c>
      <c r="F1170" s="161" t="s">
        <v>1405</v>
      </c>
      <c r="H1170" s="162">
        <v>67.400000000000006</v>
      </c>
      <c r="L1170" s="159"/>
      <c r="M1170" s="163"/>
      <c r="N1170" s="164"/>
      <c r="O1170" s="164"/>
      <c r="P1170" s="164"/>
      <c r="Q1170" s="164"/>
      <c r="R1170" s="164"/>
      <c r="S1170" s="164"/>
      <c r="T1170" s="165"/>
      <c r="AT1170" s="160" t="s">
        <v>195</v>
      </c>
      <c r="AU1170" s="160" t="s">
        <v>82</v>
      </c>
      <c r="AV1170" s="13" t="s">
        <v>82</v>
      </c>
      <c r="AW1170" s="13" t="s">
        <v>28</v>
      </c>
      <c r="AX1170" s="13" t="s">
        <v>72</v>
      </c>
      <c r="AY1170" s="160" t="s">
        <v>182</v>
      </c>
    </row>
    <row r="1171" spans="2:65" s="14" customFormat="1">
      <c r="B1171" s="166"/>
      <c r="D1171" s="153" t="s">
        <v>195</v>
      </c>
      <c r="E1171" s="167" t="s">
        <v>1</v>
      </c>
      <c r="F1171" s="168" t="s">
        <v>205</v>
      </c>
      <c r="H1171" s="169">
        <v>67.400000000000006</v>
      </c>
      <c r="L1171" s="166"/>
      <c r="M1171" s="170"/>
      <c r="N1171" s="171"/>
      <c r="O1171" s="171"/>
      <c r="P1171" s="171"/>
      <c r="Q1171" s="171"/>
      <c r="R1171" s="171"/>
      <c r="S1171" s="171"/>
      <c r="T1171" s="172"/>
      <c r="AT1171" s="167" t="s">
        <v>195</v>
      </c>
      <c r="AU1171" s="167" t="s">
        <v>82</v>
      </c>
      <c r="AV1171" s="14" t="s">
        <v>188</v>
      </c>
      <c r="AW1171" s="14" t="s">
        <v>28</v>
      </c>
      <c r="AX1171" s="14" t="s">
        <v>80</v>
      </c>
      <c r="AY1171" s="167" t="s">
        <v>182</v>
      </c>
    </row>
    <row r="1172" spans="2:65" s="1" customFormat="1" ht="24" customHeight="1">
      <c r="B1172" s="139"/>
      <c r="C1172" s="140" t="s">
        <v>1406</v>
      </c>
      <c r="D1172" s="140" t="s">
        <v>184</v>
      </c>
      <c r="E1172" s="141" t="s">
        <v>1407</v>
      </c>
      <c r="F1172" s="142" t="s">
        <v>1408</v>
      </c>
      <c r="G1172" s="143" t="s">
        <v>1085</v>
      </c>
      <c r="H1172" s="144">
        <v>805.55899999999997</v>
      </c>
      <c r="I1172" s="145"/>
      <c r="J1172" s="145">
        <f>ROUND(I1172*H1172,2)</f>
        <v>0</v>
      </c>
      <c r="K1172" s="142" t="s">
        <v>971</v>
      </c>
      <c r="L1172" s="29"/>
      <c r="M1172" s="146" t="s">
        <v>1</v>
      </c>
      <c r="N1172" s="147" t="s">
        <v>37</v>
      </c>
      <c r="O1172" s="148">
        <v>0</v>
      </c>
      <c r="P1172" s="148">
        <f>O1172*H1172</f>
        <v>0</v>
      </c>
      <c r="Q1172" s="148">
        <v>0</v>
      </c>
      <c r="R1172" s="148">
        <f>Q1172*H1172</f>
        <v>0</v>
      </c>
      <c r="S1172" s="148">
        <v>0</v>
      </c>
      <c r="T1172" s="149">
        <f>S1172*H1172</f>
        <v>0</v>
      </c>
      <c r="AR1172" s="150" t="s">
        <v>286</v>
      </c>
      <c r="AT1172" s="150" t="s">
        <v>184</v>
      </c>
      <c r="AU1172" s="150" t="s">
        <v>82</v>
      </c>
      <c r="AY1172" s="17" t="s">
        <v>182</v>
      </c>
      <c r="BE1172" s="151">
        <f>IF(N1172="základní",J1172,0)</f>
        <v>0</v>
      </c>
      <c r="BF1172" s="151">
        <f>IF(N1172="snížená",J1172,0)</f>
        <v>0</v>
      </c>
      <c r="BG1172" s="151">
        <f>IF(N1172="zákl. přenesená",J1172,0)</f>
        <v>0</v>
      </c>
      <c r="BH1172" s="151">
        <f>IF(N1172="sníž. přenesená",J1172,0)</f>
        <v>0</v>
      </c>
      <c r="BI1172" s="151">
        <f>IF(N1172="nulová",J1172,0)</f>
        <v>0</v>
      </c>
      <c r="BJ1172" s="17" t="s">
        <v>80</v>
      </c>
      <c r="BK1172" s="151">
        <f>ROUND(I1172*H1172,2)</f>
        <v>0</v>
      </c>
      <c r="BL1172" s="17" t="s">
        <v>286</v>
      </c>
      <c r="BM1172" s="150" t="s">
        <v>1409</v>
      </c>
    </row>
    <row r="1173" spans="2:65" s="11" customFormat="1" ht="22.9" customHeight="1">
      <c r="B1173" s="127"/>
      <c r="D1173" s="128" t="s">
        <v>71</v>
      </c>
      <c r="E1173" s="137" t="s">
        <v>1410</v>
      </c>
      <c r="F1173" s="137" t="s">
        <v>1411</v>
      </c>
      <c r="J1173" s="138">
        <f>BK1173</f>
        <v>0</v>
      </c>
      <c r="L1173" s="127"/>
      <c r="M1173" s="131"/>
      <c r="N1173" s="132"/>
      <c r="O1173" s="132"/>
      <c r="P1173" s="133">
        <f>SUM(P1174:P1228)</f>
        <v>0</v>
      </c>
      <c r="Q1173" s="132"/>
      <c r="R1173" s="133">
        <f>SUM(R1174:R1228)</f>
        <v>0</v>
      </c>
      <c r="S1173" s="132"/>
      <c r="T1173" s="134">
        <f>SUM(T1174:T1228)</f>
        <v>0</v>
      </c>
      <c r="AR1173" s="128" t="s">
        <v>82</v>
      </c>
      <c r="AT1173" s="135" t="s">
        <v>71</v>
      </c>
      <c r="AU1173" s="135" t="s">
        <v>80</v>
      </c>
      <c r="AY1173" s="128" t="s">
        <v>182</v>
      </c>
      <c r="BK1173" s="136">
        <f>SUM(BK1174:BK1228)</f>
        <v>0</v>
      </c>
    </row>
    <row r="1174" spans="2:65" s="1" customFormat="1" ht="24" customHeight="1">
      <c r="B1174" s="139"/>
      <c r="C1174" s="194" t="s">
        <v>1412</v>
      </c>
      <c r="D1174" s="194" t="s">
        <v>184</v>
      </c>
      <c r="E1174" s="195" t="s">
        <v>1413</v>
      </c>
      <c r="F1174" s="196" t="s">
        <v>2192</v>
      </c>
      <c r="G1174" s="197" t="s">
        <v>461</v>
      </c>
      <c r="H1174" s="198">
        <v>2</v>
      </c>
      <c r="I1174" s="199"/>
      <c r="J1174" s="199">
        <f t="shared" ref="J1174:J1190" si="10">ROUND(I1174*H1174,2)</f>
        <v>0</v>
      </c>
      <c r="K1174" s="142" t="s">
        <v>1</v>
      </c>
      <c r="L1174" s="29"/>
      <c r="M1174" s="146" t="s">
        <v>1</v>
      </c>
      <c r="N1174" s="147" t="s">
        <v>37</v>
      </c>
      <c r="O1174" s="148">
        <v>0</v>
      </c>
      <c r="P1174" s="148">
        <f t="shared" ref="P1174:P1190" si="11">O1174*H1174</f>
        <v>0</v>
      </c>
      <c r="Q1174" s="148">
        <v>0</v>
      </c>
      <c r="R1174" s="148">
        <f t="shared" ref="R1174:R1190" si="12">Q1174*H1174</f>
        <v>0</v>
      </c>
      <c r="S1174" s="148">
        <v>0</v>
      </c>
      <c r="T1174" s="149">
        <f t="shared" ref="T1174:T1190" si="13">S1174*H1174</f>
        <v>0</v>
      </c>
      <c r="AR1174" s="150" t="s">
        <v>286</v>
      </c>
      <c r="AT1174" s="150" t="s">
        <v>184</v>
      </c>
      <c r="AU1174" s="150" t="s">
        <v>82</v>
      </c>
      <c r="AY1174" s="17" t="s">
        <v>182</v>
      </c>
      <c r="BE1174" s="151">
        <f t="shared" ref="BE1174:BE1190" si="14">IF(N1174="základní",J1174,0)</f>
        <v>0</v>
      </c>
      <c r="BF1174" s="151">
        <f t="shared" ref="BF1174:BF1190" si="15">IF(N1174="snížená",J1174,0)</f>
        <v>0</v>
      </c>
      <c r="BG1174" s="151">
        <f t="shared" ref="BG1174:BG1190" si="16">IF(N1174="zákl. přenesená",J1174,0)</f>
        <v>0</v>
      </c>
      <c r="BH1174" s="151">
        <f t="shared" ref="BH1174:BH1190" si="17">IF(N1174="sníž. přenesená",J1174,0)</f>
        <v>0</v>
      </c>
      <c r="BI1174" s="151">
        <f t="shared" ref="BI1174:BI1190" si="18">IF(N1174="nulová",J1174,0)</f>
        <v>0</v>
      </c>
      <c r="BJ1174" s="17" t="s">
        <v>80</v>
      </c>
      <c r="BK1174" s="151">
        <f t="shared" ref="BK1174:BK1190" si="19">ROUND(I1174*H1174,2)</f>
        <v>0</v>
      </c>
      <c r="BL1174" s="17" t="s">
        <v>286</v>
      </c>
      <c r="BM1174" s="150" t="s">
        <v>1414</v>
      </c>
    </row>
    <row r="1175" spans="2:65" s="1" customFormat="1" ht="24" customHeight="1">
      <c r="B1175" s="139"/>
      <c r="C1175" s="194" t="s">
        <v>1415</v>
      </c>
      <c r="D1175" s="194" t="s">
        <v>184</v>
      </c>
      <c r="E1175" s="195" t="s">
        <v>1416</v>
      </c>
      <c r="F1175" s="196" t="s">
        <v>2193</v>
      </c>
      <c r="G1175" s="197" t="s">
        <v>461</v>
      </c>
      <c r="H1175" s="198">
        <v>2</v>
      </c>
      <c r="I1175" s="199"/>
      <c r="J1175" s="199">
        <f t="shared" si="10"/>
        <v>0</v>
      </c>
      <c r="K1175" s="142" t="s">
        <v>1</v>
      </c>
      <c r="L1175" s="29"/>
      <c r="M1175" s="146" t="s">
        <v>1</v>
      </c>
      <c r="N1175" s="147" t="s">
        <v>37</v>
      </c>
      <c r="O1175" s="148">
        <v>0</v>
      </c>
      <c r="P1175" s="148">
        <f t="shared" si="11"/>
        <v>0</v>
      </c>
      <c r="Q1175" s="148">
        <v>0</v>
      </c>
      <c r="R1175" s="148">
        <f t="shared" si="12"/>
        <v>0</v>
      </c>
      <c r="S1175" s="148">
        <v>0</v>
      </c>
      <c r="T1175" s="149">
        <f t="shared" si="13"/>
        <v>0</v>
      </c>
      <c r="AR1175" s="150" t="s">
        <v>286</v>
      </c>
      <c r="AT1175" s="150" t="s">
        <v>184</v>
      </c>
      <c r="AU1175" s="150" t="s">
        <v>82</v>
      </c>
      <c r="AY1175" s="17" t="s">
        <v>182</v>
      </c>
      <c r="BE1175" s="151">
        <f t="shared" si="14"/>
        <v>0</v>
      </c>
      <c r="BF1175" s="151">
        <f t="shared" si="15"/>
        <v>0</v>
      </c>
      <c r="BG1175" s="151">
        <f t="shared" si="16"/>
        <v>0</v>
      </c>
      <c r="BH1175" s="151">
        <f t="shared" si="17"/>
        <v>0</v>
      </c>
      <c r="BI1175" s="151">
        <f t="shared" si="18"/>
        <v>0</v>
      </c>
      <c r="BJ1175" s="17" t="s">
        <v>80</v>
      </c>
      <c r="BK1175" s="151">
        <f t="shared" si="19"/>
        <v>0</v>
      </c>
      <c r="BL1175" s="17" t="s">
        <v>286</v>
      </c>
      <c r="BM1175" s="150" t="s">
        <v>1417</v>
      </c>
    </row>
    <row r="1176" spans="2:65" s="1" customFormat="1" ht="24" customHeight="1">
      <c r="B1176" s="139"/>
      <c r="C1176" s="194" t="s">
        <v>1418</v>
      </c>
      <c r="D1176" s="194" t="s">
        <v>184</v>
      </c>
      <c r="E1176" s="195" t="s">
        <v>1419</v>
      </c>
      <c r="F1176" s="196" t="s">
        <v>2194</v>
      </c>
      <c r="G1176" s="197" t="s">
        <v>461</v>
      </c>
      <c r="H1176" s="198">
        <v>10</v>
      </c>
      <c r="I1176" s="199"/>
      <c r="J1176" s="199">
        <f t="shared" si="10"/>
        <v>0</v>
      </c>
      <c r="K1176" s="142" t="s">
        <v>1</v>
      </c>
      <c r="L1176" s="29"/>
      <c r="M1176" s="146" t="s">
        <v>1</v>
      </c>
      <c r="N1176" s="147" t="s">
        <v>37</v>
      </c>
      <c r="O1176" s="148">
        <v>0</v>
      </c>
      <c r="P1176" s="148">
        <f t="shared" si="11"/>
        <v>0</v>
      </c>
      <c r="Q1176" s="148">
        <v>0</v>
      </c>
      <c r="R1176" s="148">
        <f t="shared" si="12"/>
        <v>0</v>
      </c>
      <c r="S1176" s="148">
        <v>0</v>
      </c>
      <c r="T1176" s="149">
        <f t="shared" si="13"/>
        <v>0</v>
      </c>
      <c r="AR1176" s="150" t="s">
        <v>286</v>
      </c>
      <c r="AT1176" s="150" t="s">
        <v>184</v>
      </c>
      <c r="AU1176" s="150" t="s">
        <v>82</v>
      </c>
      <c r="AY1176" s="17" t="s">
        <v>182</v>
      </c>
      <c r="BE1176" s="151">
        <f t="shared" si="14"/>
        <v>0</v>
      </c>
      <c r="BF1176" s="151">
        <f t="shared" si="15"/>
        <v>0</v>
      </c>
      <c r="BG1176" s="151">
        <f t="shared" si="16"/>
        <v>0</v>
      </c>
      <c r="BH1176" s="151">
        <f t="shared" si="17"/>
        <v>0</v>
      </c>
      <c r="BI1176" s="151">
        <f t="shared" si="18"/>
        <v>0</v>
      </c>
      <c r="BJ1176" s="17" t="s">
        <v>80</v>
      </c>
      <c r="BK1176" s="151">
        <f t="shared" si="19"/>
        <v>0</v>
      </c>
      <c r="BL1176" s="17" t="s">
        <v>286</v>
      </c>
      <c r="BM1176" s="150" t="s">
        <v>1420</v>
      </c>
    </row>
    <row r="1177" spans="2:65" s="1" customFormat="1" ht="24" customHeight="1">
      <c r="B1177" s="139"/>
      <c r="C1177" s="194" t="s">
        <v>1421</v>
      </c>
      <c r="D1177" s="194" t="s">
        <v>184</v>
      </c>
      <c r="E1177" s="195" t="s">
        <v>1422</v>
      </c>
      <c r="F1177" s="196" t="s">
        <v>2195</v>
      </c>
      <c r="G1177" s="197" t="s">
        <v>461</v>
      </c>
      <c r="H1177" s="198">
        <v>30</v>
      </c>
      <c r="I1177" s="199"/>
      <c r="J1177" s="199">
        <f t="shared" si="10"/>
        <v>0</v>
      </c>
      <c r="K1177" s="142" t="s">
        <v>1</v>
      </c>
      <c r="L1177" s="29"/>
      <c r="M1177" s="146" t="s">
        <v>1</v>
      </c>
      <c r="N1177" s="147" t="s">
        <v>37</v>
      </c>
      <c r="O1177" s="148">
        <v>0</v>
      </c>
      <c r="P1177" s="148">
        <f t="shared" si="11"/>
        <v>0</v>
      </c>
      <c r="Q1177" s="148">
        <v>0</v>
      </c>
      <c r="R1177" s="148">
        <f t="shared" si="12"/>
        <v>0</v>
      </c>
      <c r="S1177" s="148">
        <v>0</v>
      </c>
      <c r="T1177" s="149">
        <f t="shared" si="13"/>
        <v>0</v>
      </c>
      <c r="AR1177" s="150" t="s">
        <v>286</v>
      </c>
      <c r="AT1177" s="150" t="s">
        <v>184</v>
      </c>
      <c r="AU1177" s="150" t="s">
        <v>82</v>
      </c>
      <c r="AY1177" s="17" t="s">
        <v>182</v>
      </c>
      <c r="BE1177" s="151">
        <f t="shared" si="14"/>
        <v>0</v>
      </c>
      <c r="BF1177" s="151">
        <f t="shared" si="15"/>
        <v>0</v>
      </c>
      <c r="BG1177" s="151">
        <f t="shared" si="16"/>
        <v>0</v>
      </c>
      <c r="BH1177" s="151">
        <f t="shared" si="17"/>
        <v>0</v>
      </c>
      <c r="BI1177" s="151">
        <f t="shared" si="18"/>
        <v>0</v>
      </c>
      <c r="BJ1177" s="17" t="s">
        <v>80</v>
      </c>
      <c r="BK1177" s="151">
        <f t="shared" si="19"/>
        <v>0</v>
      </c>
      <c r="BL1177" s="17" t="s">
        <v>286</v>
      </c>
      <c r="BM1177" s="150" t="s">
        <v>1423</v>
      </c>
    </row>
    <row r="1178" spans="2:65" s="1" customFormat="1" ht="36" customHeight="1">
      <c r="B1178" s="139"/>
      <c r="C1178" s="194" t="s">
        <v>1424</v>
      </c>
      <c r="D1178" s="194" t="s">
        <v>184</v>
      </c>
      <c r="E1178" s="195" t="s">
        <v>1425</v>
      </c>
      <c r="F1178" s="196" t="s">
        <v>2196</v>
      </c>
      <c r="G1178" s="197" t="s">
        <v>461</v>
      </c>
      <c r="H1178" s="198">
        <v>4</v>
      </c>
      <c r="I1178" s="199"/>
      <c r="J1178" s="199">
        <f t="shared" si="10"/>
        <v>0</v>
      </c>
      <c r="K1178" s="142" t="s">
        <v>1</v>
      </c>
      <c r="L1178" s="29"/>
      <c r="M1178" s="146" t="s">
        <v>1</v>
      </c>
      <c r="N1178" s="147" t="s">
        <v>37</v>
      </c>
      <c r="O1178" s="148">
        <v>0</v>
      </c>
      <c r="P1178" s="148">
        <f t="shared" si="11"/>
        <v>0</v>
      </c>
      <c r="Q1178" s="148">
        <v>0</v>
      </c>
      <c r="R1178" s="148">
        <f t="shared" si="12"/>
        <v>0</v>
      </c>
      <c r="S1178" s="148">
        <v>0</v>
      </c>
      <c r="T1178" s="149">
        <f t="shared" si="13"/>
        <v>0</v>
      </c>
      <c r="AR1178" s="150" t="s">
        <v>286</v>
      </c>
      <c r="AT1178" s="150" t="s">
        <v>184</v>
      </c>
      <c r="AU1178" s="150" t="s">
        <v>82</v>
      </c>
      <c r="AY1178" s="17" t="s">
        <v>182</v>
      </c>
      <c r="BE1178" s="151">
        <f t="shared" si="14"/>
        <v>0</v>
      </c>
      <c r="BF1178" s="151">
        <f t="shared" si="15"/>
        <v>0</v>
      </c>
      <c r="BG1178" s="151">
        <f t="shared" si="16"/>
        <v>0</v>
      </c>
      <c r="BH1178" s="151">
        <f t="shared" si="17"/>
        <v>0</v>
      </c>
      <c r="BI1178" s="151">
        <f t="shared" si="18"/>
        <v>0</v>
      </c>
      <c r="BJ1178" s="17" t="s">
        <v>80</v>
      </c>
      <c r="BK1178" s="151">
        <f t="shared" si="19"/>
        <v>0</v>
      </c>
      <c r="BL1178" s="17" t="s">
        <v>286</v>
      </c>
      <c r="BM1178" s="150" t="s">
        <v>1426</v>
      </c>
    </row>
    <row r="1179" spans="2:65" s="1" customFormat="1" ht="24" customHeight="1">
      <c r="B1179" s="139"/>
      <c r="C1179" s="194" t="s">
        <v>1427</v>
      </c>
      <c r="D1179" s="194" t="s">
        <v>184</v>
      </c>
      <c r="E1179" s="195" t="s">
        <v>1428</v>
      </c>
      <c r="F1179" s="196" t="s">
        <v>2197</v>
      </c>
      <c r="G1179" s="197" t="s">
        <v>461</v>
      </c>
      <c r="H1179" s="198">
        <v>1</v>
      </c>
      <c r="I1179" s="199"/>
      <c r="J1179" s="199">
        <f t="shared" si="10"/>
        <v>0</v>
      </c>
      <c r="K1179" s="142" t="s">
        <v>1</v>
      </c>
      <c r="L1179" s="29"/>
      <c r="M1179" s="146" t="s">
        <v>1</v>
      </c>
      <c r="N1179" s="147" t="s">
        <v>37</v>
      </c>
      <c r="O1179" s="148">
        <v>0</v>
      </c>
      <c r="P1179" s="148">
        <f t="shared" si="11"/>
        <v>0</v>
      </c>
      <c r="Q1179" s="148">
        <v>0</v>
      </c>
      <c r="R1179" s="148">
        <f t="shared" si="12"/>
        <v>0</v>
      </c>
      <c r="S1179" s="148">
        <v>0</v>
      </c>
      <c r="T1179" s="149">
        <f t="shared" si="13"/>
        <v>0</v>
      </c>
      <c r="AR1179" s="150" t="s">
        <v>286</v>
      </c>
      <c r="AT1179" s="150" t="s">
        <v>184</v>
      </c>
      <c r="AU1179" s="150" t="s">
        <v>82</v>
      </c>
      <c r="AY1179" s="17" t="s">
        <v>182</v>
      </c>
      <c r="BE1179" s="151">
        <f t="shared" si="14"/>
        <v>0</v>
      </c>
      <c r="BF1179" s="151">
        <f t="shared" si="15"/>
        <v>0</v>
      </c>
      <c r="BG1179" s="151">
        <f t="shared" si="16"/>
        <v>0</v>
      </c>
      <c r="BH1179" s="151">
        <f t="shared" si="17"/>
        <v>0</v>
      </c>
      <c r="BI1179" s="151">
        <f t="shared" si="18"/>
        <v>0</v>
      </c>
      <c r="BJ1179" s="17" t="s">
        <v>80</v>
      </c>
      <c r="BK1179" s="151">
        <f t="shared" si="19"/>
        <v>0</v>
      </c>
      <c r="BL1179" s="17" t="s">
        <v>286</v>
      </c>
      <c r="BM1179" s="150" t="s">
        <v>1429</v>
      </c>
    </row>
    <row r="1180" spans="2:65" s="1" customFormat="1" ht="24" customHeight="1">
      <c r="B1180" s="139"/>
      <c r="C1180" s="140" t="s">
        <v>1430</v>
      </c>
      <c r="D1180" s="140" t="s">
        <v>184</v>
      </c>
      <c r="E1180" s="141" t="s">
        <v>1431</v>
      </c>
      <c r="F1180" s="142" t="s">
        <v>1432</v>
      </c>
      <c r="G1180" s="143" t="s">
        <v>461</v>
      </c>
      <c r="H1180" s="144">
        <v>1</v>
      </c>
      <c r="I1180" s="145"/>
      <c r="J1180" s="145">
        <f t="shared" si="10"/>
        <v>0</v>
      </c>
      <c r="K1180" s="142" t="s">
        <v>1</v>
      </c>
      <c r="L1180" s="29"/>
      <c r="M1180" s="146" t="s">
        <v>1</v>
      </c>
      <c r="N1180" s="147" t="s">
        <v>37</v>
      </c>
      <c r="O1180" s="148">
        <v>0</v>
      </c>
      <c r="P1180" s="148">
        <f t="shared" si="11"/>
        <v>0</v>
      </c>
      <c r="Q1180" s="148">
        <v>0</v>
      </c>
      <c r="R1180" s="148">
        <f t="shared" si="12"/>
        <v>0</v>
      </c>
      <c r="S1180" s="148">
        <v>0</v>
      </c>
      <c r="T1180" s="149">
        <f t="shared" si="13"/>
        <v>0</v>
      </c>
      <c r="AR1180" s="150" t="s">
        <v>286</v>
      </c>
      <c r="AT1180" s="150" t="s">
        <v>184</v>
      </c>
      <c r="AU1180" s="150" t="s">
        <v>82</v>
      </c>
      <c r="AY1180" s="17" t="s">
        <v>182</v>
      </c>
      <c r="BE1180" s="151">
        <f t="shared" si="14"/>
        <v>0</v>
      </c>
      <c r="BF1180" s="151">
        <f t="shared" si="15"/>
        <v>0</v>
      </c>
      <c r="BG1180" s="151">
        <f t="shared" si="16"/>
        <v>0</v>
      </c>
      <c r="BH1180" s="151">
        <f t="shared" si="17"/>
        <v>0</v>
      </c>
      <c r="BI1180" s="151">
        <f t="shared" si="18"/>
        <v>0</v>
      </c>
      <c r="BJ1180" s="17" t="s">
        <v>80</v>
      </c>
      <c r="BK1180" s="151">
        <f t="shared" si="19"/>
        <v>0</v>
      </c>
      <c r="BL1180" s="17" t="s">
        <v>286</v>
      </c>
      <c r="BM1180" s="150" t="s">
        <v>1433</v>
      </c>
    </row>
    <row r="1181" spans="2:65" s="1" customFormat="1" ht="36" customHeight="1">
      <c r="B1181" s="139"/>
      <c r="C1181" s="140" t="s">
        <v>1434</v>
      </c>
      <c r="D1181" s="140" t="s">
        <v>184</v>
      </c>
      <c r="E1181" s="141" t="s">
        <v>1435</v>
      </c>
      <c r="F1181" s="142" t="s">
        <v>1436</v>
      </c>
      <c r="G1181" s="143" t="s">
        <v>461</v>
      </c>
      <c r="H1181" s="144">
        <v>1</v>
      </c>
      <c r="I1181" s="145"/>
      <c r="J1181" s="145">
        <f t="shared" si="10"/>
        <v>0</v>
      </c>
      <c r="K1181" s="142" t="s">
        <v>1</v>
      </c>
      <c r="L1181" s="29"/>
      <c r="M1181" s="146" t="s">
        <v>1</v>
      </c>
      <c r="N1181" s="147" t="s">
        <v>37</v>
      </c>
      <c r="O1181" s="148">
        <v>0</v>
      </c>
      <c r="P1181" s="148">
        <f t="shared" si="11"/>
        <v>0</v>
      </c>
      <c r="Q1181" s="148">
        <v>0</v>
      </c>
      <c r="R1181" s="148">
        <f t="shared" si="12"/>
        <v>0</v>
      </c>
      <c r="S1181" s="148">
        <v>0</v>
      </c>
      <c r="T1181" s="149">
        <f t="shared" si="13"/>
        <v>0</v>
      </c>
      <c r="AR1181" s="150" t="s">
        <v>286</v>
      </c>
      <c r="AT1181" s="150" t="s">
        <v>184</v>
      </c>
      <c r="AU1181" s="150" t="s">
        <v>82</v>
      </c>
      <c r="AY1181" s="17" t="s">
        <v>182</v>
      </c>
      <c r="BE1181" s="151">
        <f t="shared" si="14"/>
        <v>0</v>
      </c>
      <c r="BF1181" s="151">
        <f t="shared" si="15"/>
        <v>0</v>
      </c>
      <c r="BG1181" s="151">
        <f t="shared" si="16"/>
        <v>0</v>
      </c>
      <c r="BH1181" s="151">
        <f t="shared" si="17"/>
        <v>0</v>
      </c>
      <c r="BI1181" s="151">
        <f t="shared" si="18"/>
        <v>0</v>
      </c>
      <c r="BJ1181" s="17" t="s">
        <v>80</v>
      </c>
      <c r="BK1181" s="151">
        <f t="shared" si="19"/>
        <v>0</v>
      </c>
      <c r="BL1181" s="17" t="s">
        <v>286</v>
      </c>
      <c r="BM1181" s="150" t="s">
        <v>1437</v>
      </c>
    </row>
    <row r="1182" spans="2:65" s="1" customFormat="1" ht="36" customHeight="1">
      <c r="B1182" s="139"/>
      <c r="C1182" s="140" t="s">
        <v>1438</v>
      </c>
      <c r="D1182" s="140" t="s">
        <v>184</v>
      </c>
      <c r="E1182" s="141" t="s">
        <v>1439</v>
      </c>
      <c r="F1182" s="142" t="s">
        <v>1440</v>
      </c>
      <c r="G1182" s="143" t="s">
        <v>461</v>
      </c>
      <c r="H1182" s="144">
        <v>1</v>
      </c>
      <c r="I1182" s="145"/>
      <c r="J1182" s="145">
        <f t="shared" si="10"/>
        <v>0</v>
      </c>
      <c r="K1182" s="142" t="s">
        <v>1</v>
      </c>
      <c r="L1182" s="29"/>
      <c r="M1182" s="146" t="s">
        <v>1</v>
      </c>
      <c r="N1182" s="147" t="s">
        <v>37</v>
      </c>
      <c r="O1182" s="148">
        <v>0</v>
      </c>
      <c r="P1182" s="148">
        <f t="shared" si="11"/>
        <v>0</v>
      </c>
      <c r="Q1182" s="148">
        <v>0</v>
      </c>
      <c r="R1182" s="148">
        <f t="shared" si="12"/>
        <v>0</v>
      </c>
      <c r="S1182" s="148">
        <v>0</v>
      </c>
      <c r="T1182" s="149">
        <f t="shared" si="13"/>
        <v>0</v>
      </c>
      <c r="AR1182" s="150" t="s">
        <v>286</v>
      </c>
      <c r="AT1182" s="150" t="s">
        <v>184</v>
      </c>
      <c r="AU1182" s="150" t="s">
        <v>82</v>
      </c>
      <c r="AY1182" s="17" t="s">
        <v>182</v>
      </c>
      <c r="BE1182" s="151">
        <f t="shared" si="14"/>
        <v>0</v>
      </c>
      <c r="BF1182" s="151">
        <f t="shared" si="15"/>
        <v>0</v>
      </c>
      <c r="BG1182" s="151">
        <f t="shared" si="16"/>
        <v>0</v>
      </c>
      <c r="BH1182" s="151">
        <f t="shared" si="17"/>
        <v>0</v>
      </c>
      <c r="BI1182" s="151">
        <f t="shared" si="18"/>
        <v>0</v>
      </c>
      <c r="BJ1182" s="17" t="s">
        <v>80</v>
      </c>
      <c r="BK1182" s="151">
        <f t="shared" si="19"/>
        <v>0</v>
      </c>
      <c r="BL1182" s="17" t="s">
        <v>286</v>
      </c>
      <c r="BM1182" s="150" t="s">
        <v>1441</v>
      </c>
    </row>
    <row r="1183" spans="2:65" s="1" customFormat="1" ht="24" customHeight="1">
      <c r="B1183" s="139"/>
      <c r="C1183" s="140" t="s">
        <v>1442</v>
      </c>
      <c r="D1183" s="140" t="s">
        <v>184</v>
      </c>
      <c r="E1183" s="141" t="s">
        <v>1443</v>
      </c>
      <c r="F1183" s="142" t="s">
        <v>1444</v>
      </c>
      <c r="G1183" s="143" t="s">
        <v>461</v>
      </c>
      <c r="H1183" s="144">
        <v>1</v>
      </c>
      <c r="I1183" s="145"/>
      <c r="J1183" s="145">
        <f t="shared" si="10"/>
        <v>0</v>
      </c>
      <c r="K1183" s="142" t="s">
        <v>1</v>
      </c>
      <c r="L1183" s="29"/>
      <c r="M1183" s="146" t="s">
        <v>1</v>
      </c>
      <c r="N1183" s="147" t="s">
        <v>37</v>
      </c>
      <c r="O1183" s="148">
        <v>0</v>
      </c>
      <c r="P1183" s="148">
        <f t="shared" si="11"/>
        <v>0</v>
      </c>
      <c r="Q1183" s="148">
        <v>0</v>
      </c>
      <c r="R1183" s="148">
        <f t="shared" si="12"/>
        <v>0</v>
      </c>
      <c r="S1183" s="148">
        <v>0</v>
      </c>
      <c r="T1183" s="149">
        <f t="shared" si="13"/>
        <v>0</v>
      </c>
      <c r="AR1183" s="150" t="s">
        <v>286</v>
      </c>
      <c r="AT1183" s="150" t="s">
        <v>184</v>
      </c>
      <c r="AU1183" s="150" t="s">
        <v>82</v>
      </c>
      <c r="AY1183" s="17" t="s">
        <v>182</v>
      </c>
      <c r="BE1183" s="151">
        <f t="shared" si="14"/>
        <v>0</v>
      </c>
      <c r="BF1183" s="151">
        <f t="shared" si="15"/>
        <v>0</v>
      </c>
      <c r="BG1183" s="151">
        <f t="shared" si="16"/>
        <v>0</v>
      </c>
      <c r="BH1183" s="151">
        <f t="shared" si="17"/>
        <v>0</v>
      </c>
      <c r="BI1183" s="151">
        <f t="shared" si="18"/>
        <v>0</v>
      </c>
      <c r="BJ1183" s="17" t="s">
        <v>80</v>
      </c>
      <c r="BK1183" s="151">
        <f t="shared" si="19"/>
        <v>0</v>
      </c>
      <c r="BL1183" s="17" t="s">
        <v>286</v>
      </c>
      <c r="BM1183" s="150" t="s">
        <v>1445</v>
      </c>
    </row>
    <row r="1184" spans="2:65" s="1" customFormat="1" ht="36" customHeight="1">
      <c r="B1184" s="139"/>
      <c r="C1184" s="140" t="s">
        <v>1446</v>
      </c>
      <c r="D1184" s="140" t="s">
        <v>184</v>
      </c>
      <c r="E1184" s="141" t="s">
        <v>1447</v>
      </c>
      <c r="F1184" s="142" t="s">
        <v>1448</v>
      </c>
      <c r="G1184" s="143" t="s">
        <v>461</v>
      </c>
      <c r="H1184" s="144">
        <v>1</v>
      </c>
      <c r="I1184" s="145"/>
      <c r="J1184" s="145">
        <f t="shared" si="10"/>
        <v>0</v>
      </c>
      <c r="K1184" s="142" t="s">
        <v>1</v>
      </c>
      <c r="L1184" s="29"/>
      <c r="M1184" s="146" t="s">
        <v>1</v>
      </c>
      <c r="N1184" s="147" t="s">
        <v>37</v>
      </c>
      <c r="O1184" s="148">
        <v>0</v>
      </c>
      <c r="P1184" s="148">
        <f t="shared" si="11"/>
        <v>0</v>
      </c>
      <c r="Q1184" s="148">
        <v>0</v>
      </c>
      <c r="R1184" s="148">
        <f t="shared" si="12"/>
        <v>0</v>
      </c>
      <c r="S1184" s="148">
        <v>0</v>
      </c>
      <c r="T1184" s="149">
        <f t="shared" si="13"/>
        <v>0</v>
      </c>
      <c r="AR1184" s="150" t="s">
        <v>286</v>
      </c>
      <c r="AT1184" s="150" t="s">
        <v>184</v>
      </c>
      <c r="AU1184" s="150" t="s">
        <v>82</v>
      </c>
      <c r="AY1184" s="17" t="s">
        <v>182</v>
      </c>
      <c r="BE1184" s="151">
        <f t="shared" si="14"/>
        <v>0</v>
      </c>
      <c r="BF1184" s="151">
        <f t="shared" si="15"/>
        <v>0</v>
      </c>
      <c r="BG1184" s="151">
        <f t="shared" si="16"/>
        <v>0</v>
      </c>
      <c r="BH1184" s="151">
        <f t="shared" si="17"/>
        <v>0</v>
      </c>
      <c r="BI1184" s="151">
        <f t="shared" si="18"/>
        <v>0</v>
      </c>
      <c r="BJ1184" s="17" t="s">
        <v>80</v>
      </c>
      <c r="BK1184" s="151">
        <f t="shared" si="19"/>
        <v>0</v>
      </c>
      <c r="BL1184" s="17" t="s">
        <v>286</v>
      </c>
      <c r="BM1184" s="150" t="s">
        <v>1449</v>
      </c>
    </row>
    <row r="1185" spans="2:65" s="1" customFormat="1" ht="36" customHeight="1">
      <c r="B1185" s="139"/>
      <c r="C1185" s="140" t="s">
        <v>1450</v>
      </c>
      <c r="D1185" s="140" t="s">
        <v>184</v>
      </c>
      <c r="E1185" s="141" t="s">
        <v>1451</v>
      </c>
      <c r="F1185" s="142" t="s">
        <v>1452</v>
      </c>
      <c r="G1185" s="143" t="s">
        <v>461</v>
      </c>
      <c r="H1185" s="144">
        <v>1</v>
      </c>
      <c r="I1185" s="145"/>
      <c r="J1185" s="145">
        <f t="shared" si="10"/>
        <v>0</v>
      </c>
      <c r="K1185" s="142" t="s">
        <v>1</v>
      </c>
      <c r="L1185" s="29"/>
      <c r="M1185" s="146" t="s">
        <v>1</v>
      </c>
      <c r="N1185" s="147" t="s">
        <v>37</v>
      </c>
      <c r="O1185" s="148">
        <v>0</v>
      </c>
      <c r="P1185" s="148">
        <f t="shared" si="11"/>
        <v>0</v>
      </c>
      <c r="Q1185" s="148">
        <v>0</v>
      </c>
      <c r="R1185" s="148">
        <f t="shared" si="12"/>
        <v>0</v>
      </c>
      <c r="S1185" s="148">
        <v>0</v>
      </c>
      <c r="T1185" s="149">
        <f t="shared" si="13"/>
        <v>0</v>
      </c>
      <c r="AR1185" s="150" t="s">
        <v>286</v>
      </c>
      <c r="AT1185" s="150" t="s">
        <v>184</v>
      </c>
      <c r="AU1185" s="150" t="s">
        <v>82</v>
      </c>
      <c r="AY1185" s="17" t="s">
        <v>182</v>
      </c>
      <c r="BE1185" s="151">
        <f t="shared" si="14"/>
        <v>0</v>
      </c>
      <c r="BF1185" s="151">
        <f t="shared" si="15"/>
        <v>0</v>
      </c>
      <c r="BG1185" s="151">
        <f t="shared" si="16"/>
        <v>0</v>
      </c>
      <c r="BH1185" s="151">
        <f t="shared" si="17"/>
        <v>0</v>
      </c>
      <c r="BI1185" s="151">
        <f t="shared" si="18"/>
        <v>0</v>
      </c>
      <c r="BJ1185" s="17" t="s">
        <v>80</v>
      </c>
      <c r="BK1185" s="151">
        <f t="shared" si="19"/>
        <v>0</v>
      </c>
      <c r="BL1185" s="17" t="s">
        <v>286</v>
      </c>
      <c r="BM1185" s="150" t="s">
        <v>1453</v>
      </c>
    </row>
    <row r="1186" spans="2:65" s="1" customFormat="1" ht="48" customHeight="1">
      <c r="B1186" s="139"/>
      <c r="C1186" s="140" t="s">
        <v>1454</v>
      </c>
      <c r="D1186" s="140" t="s">
        <v>184</v>
      </c>
      <c r="E1186" s="141" t="s">
        <v>1455</v>
      </c>
      <c r="F1186" s="142" t="s">
        <v>1456</v>
      </c>
      <c r="G1186" s="143" t="s">
        <v>461</v>
      </c>
      <c r="H1186" s="144">
        <v>1</v>
      </c>
      <c r="I1186" s="145"/>
      <c r="J1186" s="145">
        <f t="shared" si="10"/>
        <v>0</v>
      </c>
      <c r="K1186" s="142" t="s">
        <v>1</v>
      </c>
      <c r="L1186" s="29"/>
      <c r="M1186" s="146" t="s">
        <v>1</v>
      </c>
      <c r="N1186" s="147" t="s">
        <v>37</v>
      </c>
      <c r="O1186" s="148">
        <v>0</v>
      </c>
      <c r="P1186" s="148">
        <f t="shared" si="11"/>
        <v>0</v>
      </c>
      <c r="Q1186" s="148">
        <v>0</v>
      </c>
      <c r="R1186" s="148">
        <f t="shared" si="12"/>
        <v>0</v>
      </c>
      <c r="S1186" s="148">
        <v>0</v>
      </c>
      <c r="T1186" s="149">
        <f t="shared" si="13"/>
        <v>0</v>
      </c>
      <c r="AR1186" s="150" t="s">
        <v>286</v>
      </c>
      <c r="AT1186" s="150" t="s">
        <v>184</v>
      </c>
      <c r="AU1186" s="150" t="s">
        <v>82</v>
      </c>
      <c r="AY1186" s="17" t="s">
        <v>182</v>
      </c>
      <c r="BE1186" s="151">
        <f t="shared" si="14"/>
        <v>0</v>
      </c>
      <c r="BF1186" s="151">
        <f t="shared" si="15"/>
        <v>0</v>
      </c>
      <c r="BG1186" s="151">
        <f t="shared" si="16"/>
        <v>0</v>
      </c>
      <c r="BH1186" s="151">
        <f t="shared" si="17"/>
        <v>0</v>
      </c>
      <c r="BI1186" s="151">
        <f t="shared" si="18"/>
        <v>0</v>
      </c>
      <c r="BJ1186" s="17" t="s">
        <v>80</v>
      </c>
      <c r="BK1186" s="151">
        <f t="shared" si="19"/>
        <v>0</v>
      </c>
      <c r="BL1186" s="17" t="s">
        <v>286</v>
      </c>
      <c r="BM1186" s="150" t="s">
        <v>1457</v>
      </c>
    </row>
    <row r="1187" spans="2:65" s="1" customFormat="1" ht="48" customHeight="1">
      <c r="B1187" s="139"/>
      <c r="C1187" s="140" t="s">
        <v>1458</v>
      </c>
      <c r="D1187" s="140" t="s">
        <v>184</v>
      </c>
      <c r="E1187" s="141" t="s">
        <v>1459</v>
      </c>
      <c r="F1187" s="142" t="s">
        <v>1460</v>
      </c>
      <c r="G1187" s="143" t="s">
        <v>461</v>
      </c>
      <c r="H1187" s="144">
        <v>1</v>
      </c>
      <c r="I1187" s="145"/>
      <c r="J1187" s="145">
        <f t="shared" si="10"/>
        <v>0</v>
      </c>
      <c r="K1187" s="142" t="s">
        <v>1</v>
      </c>
      <c r="L1187" s="29"/>
      <c r="M1187" s="146" t="s">
        <v>1</v>
      </c>
      <c r="N1187" s="147" t="s">
        <v>37</v>
      </c>
      <c r="O1187" s="148">
        <v>0</v>
      </c>
      <c r="P1187" s="148">
        <f t="shared" si="11"/>
        <v>0</v>
      </c>
      <c r="Q1187" s="148">
        <v>0</v>
      </c>
      <c r="R1187" s="148">
        <f t="shared" si="12"/>
        <v>0</v>
      </c>
      <c r="S1187" s="148">
        <v>0</v>
      </c>
      <c r="T1187" s="149">
        <f t="shared" si="13"/>
        <v>0</v>
      </c>
      <c r="AR1187" s="150" t="s">
        <v>286</v>
      </c>
      <c r="AT1187" s="150" t="s">
        <v>184</v>
      </c>
      <c r="AU1187" s="150" t="s">
        <v>82</v>
      </c>
      <c r="AY1187" s="17" t="s">
        <v>182</v>
      </c>
      <c r="BE1187" s="151">
        <f t="shared" si="14"/>
        <v>0</v>
      </c>
      <c r="BF1187" s="151">
        <f t="shared" si="15"/>
        <v>0</v>
      </c>
      <c r="BG1187" s="151">
        <f t="shared" si="16"/>
        <v>0</v>
      </c>
      <c r="BH1187" s="151">
        <f t="shared" si="17"/>
        <v>0</v>
      </c>
      <c r="BI1187" s="151">
        <f t="shared" si="18"/>
        <v>0</v>
      </c>
      <c r="BJ1187" s="17" t="s">
        <v>80</v>
      </c>
      <c r="BK1187" s="151">
        <f t="shared" si="19"/>
        <v>0</v>
      </c>
      <c r="BL1187" s="17" t="s">
        <v>286</v>
      </c>
      <c r="BM1187" s="150" t="s">
        <v>1461</v>
      </c>
    </row>
    <row r="1188" spans="2:65" s="1" customFormat="1" ht="24" customHeight="1">
      <c r="B1188" s="139"/>
      <c r="C1188" s="140" t="s">
        <v>1462</v>
      </c>
      <c r="D1188" s="140" t="s">
        <v>184</v>
      </c>
      <c r="E1188" s="141" t="s">
        <v>1463</v>
      </c>
      <c r="F1188" s="142" t="s">
        <v>1464</v>
      </c>
      <c r="G1188" s="143" t="s">
        <v>461</v>
      </c>
      <c r="H1188" s="144">
        <v>14</v>
      </c>
      <c r="I1188" s="145"/>
      <c r="J1188" s="145">
        <f t="shared" si="10"/>
        <v>0</v>
      </c>
      <c r="K1188" s="142" t="s">
        <v>1</v>
      </c>
      <c r="L1188" s="29"/>
      <c r="M1188" s="146" t="s">
        <v>1</v>
      </c>
      <c r="N1188" s="147" t="s">
        <v>37</v>
      </c>
      <c r="O1188" s="148">
        <v>0</v>
      </c>
      <c r="P1188" s="148">
        <f t="shared" si="11"/>
        <v>0</v>
      </c>
      <c r="Q1188" s="148">
        <v>0</v>
      </c>
      <c r="R1188" s="148">
        <f t="shared" si="12"/>
        <v>0</v>
      </c>
      <c r="S1188" s="148">
        <v>0</v>
      </c>
      <c r="T1188" s="149">
        <f t="shared" si="13"/>
        <v>0</v>
      </c>
      <c r="AR1188" s="150" t="s">
        <v>286</v>
      </c>
      <c r="AT1188" s="150" t="s">
        <v>184</v>
      </c>
      <c r="AU1188" s="150" t="s">
        <v>82</v>
      </c>
      <c r="AY1188" s="17" t="s">
        <v>182</v>
      </c>
      <c r="BE1188" s="151">
        <f t="shared" si="14"/>
        <v>0</v>
      </c>
      <c r="BF1188" s="151">
        <f t="shared" si="15"/>
        <v>0</v>
      </c>
      <c r="BG1188" s="151">
        <f t="shared" si="16"/>
        <v>0</v>
      </c>
      <c r="BH1188" s="151">
        <f t="shared" si="17"/>
        <v>0</v>
      </c>
      <c r="BI1188" s="151">
        <f t="shared" si="18"/>
        <v>0</v>
      </c>
      <c r="BJ1188" s="17" t="s">
        <v>80</v>
      </c>
      <c r="BK1188" s="151">
        <f t="shared" si="19"/>
        <v>0</v>
      </c>
      <c r="BL1188" s="17" t="s">
        <v>286</v>
      </c>
      <c r="BM1188" s="150" t="s">
        <v>1465</v>
      </c>
    </row>
    <row r="1189" spans="2:65" s="1" customFormat="1" ht="24" customHeight="1">
      <c r="B1189" s="139"/>
      <c r="C1189" s="140" t="s">
        <v>1466</v>
      </c>
      <c r="D1189" s="140" t="s">
        <v>184</v>
      </c>
      <c r="E1189" s="141" t="s">
        <v>1467</v>
      </c>
      <c r="F1189" s="142" t="s">
        <v>1468</v>
      </c>
      <c r="G1189" s="143" t="s">
        <v>461</v>
      </c>
      <c r="H1189" s="144">
        <v>8</v>
      </c>
      <c r="I1189" s="145"/>
      <c r="J1189" s="145">
        <f t="shared" si="10"/>
        <v>0</v>
      </c>
      <c r="K1189" s="142" t="s">
        <v>1</v>
      </c>
      <c r="L1189" s="29"/>
      <c r="M1189" s="146" t="s">
        <v>1</v>
      </c>
      <c r="N1189" s="147" t="s">
        <v>37</v>
      </c>
      <c r="O1189" s="148">
        <v>0</v>
      </c>
      <c r="P1189" s="148">
        <f t="shared" si="11"/>
        <v>0</v>
      </c>
      <c r="Q1189" s="148">
        <v>0</v>
      </c>
      <c r="R1189" s="148">
        <f t="shared" si="12"/>
        <v>0</v>
      </c>
      <c r="S1189" s="148">
        <v>0</v>
      </c>
      <c r="T1189" s="149">
        <f t="shared" si="13"/>
        <v>0</v>
      </c>
      <c r="AR1189" s="150" t="s">
        <v>286</v>
      </c>
      <c r="AT1189" s="150" t="s">
        <v>184</v>
      </c>
      <c r="AU1189" s="150" t="s">
        <v>82</v>
      </c>
      <c r="AY1189" s="17" t="s">
        <v>182</v>
      </c>
      <c r="BE1189" s="151">
        <f t="shared" si="14"/>
        <v>0</v>
      </c>
      <c r="BF1189" s="151">
        <f t="shared" si="15"/>
        <v>0</v>
      </c>
      <c r="BG1189" s="151">
        <f t="shared" si="16"/>
        <v>0</v>
      </c>
      <c r="BH1189" s="151">
        <f t="shared" si="17"/>
        <v>0</v>
      </c>
      <c r="BI1189" s="151">
        <f t="shared" si="18"/>
        <v>0</v>
      </c>
      <c r="BJ1189" s="17" t="s">
        <v>80</v>
      </c>
      <c r="BK1189" s="151">
        <f t="shared" si="19"/>
        <v>0</v>
      </c>
      <c r="BL1189" s="17" t="s">
        <v>286</v>
      </c>
      <c r="BM1189" s="150" t="s">
        <v>1469</v>
      </c>
    </row>
    <row r="1190" spans="2:65" s="1" customFormat="1" ht="24" customHeight="1">
      <c r="B1190" s="139"/>
      <c r="C1190" s="140" t="s">
        <v>1470</v>
      </c>
      <c r="D1190" s="140" t="s">
        <v>184</v>
      </c>
      <c r="E1190" s="141" t="s">
        <v>1471</v>
      </c>
      <c r="F1190" s="142" t="s">
        <v>1472</v>
      </c>
      <c r="G1190" s="143" t="s">
        <v>461</v>
      </c>
      <c r="H1190" s="144">
        <v>4</v>
      </c>
      <c r="I1190" s="145"/>
      <c r="J1190" s="145">
        <f t="shared" si="10"/>
        <v>0</v>
      </c>
      <c r="K1190" s="142" t="s">
        <v>1</v>
      </c>
      <c r="L1190" s="29"/>
      <c r="M1190" s="146" t="s">
        <v>1</v>
      </c>
      <c r="N1190" s="147" t="s">
        <v>37</v>
      </c>
      <c r="O1190" s="148">
        <v>0</v>
      </c>
      <c r="P1190" s="148">
        <f t="shared" si="11"/>
        <v>0</v>
      </c>
      <c r="Q1190" s="148">
        <v>0</v>
      </c>
      <c r="R1190" s="148">
        <f t="shared" si="12"/>
        <v>0</v>
      </c>
      <c r="S1190" s="148">
        <v>0</v>
      </c>
      <c r="T1190" s="149">
        <f t="shared" si="13"/>
        <v>0</v>
      </c>
      <c r="AR1190" s="150" t="s">
        <v>286</v>
      </c>
      <c r="AT1190" s="150" t="s">
        <v>184</v>
      </c>
      <c r="AU1190" s="150" t="s">
        <v>82</v>
      </c>
      <c r="AY1190" s="17" t="s">
        <v>182</v>
      </c>
      <c r="BE1190" s="151">
        <f t="shared" si="14"/>
        <v>0</v>
      </c>
      <c r="BF1190" s="151">
        <f t="shared" si="15"/>
        <v>0</v>
      </c>
      <c r="BG1190" s="151">
        <f t="shared" si="16"/>
        <v>0</v>
      </c>
      <c r="BH1190" s="151">
        <f t="shared" si="17"/>
        <v>0</v>
      </c>
      <c r="BI1190" s="151">
        <f t="shared" si="18"/>
        <v>0</v>
      </c>
      <c r="BJ1190" s="17" t="s">
        <v>80</v>
      </c>
      <c r="BK1190" s="151">
        <f t="shared" si="19"/>
        <v>0</v>
      </c>
      <c r="BL1190" s="17" t="s">
        <v>286</v>
      </c>
      <c r="BM1190" s="150" t="s">
        <v>1473</v>
      </c>
    </row>
    <row r="1191" spans="2:65" s="13" customFormat="1">
      <c r="B1191" s="159"/>
      <c r="D1191" s="153" t="s">
        <v>195</v>
      </c>
      <c r="E1191" s="160" t="s">
        <v>1</v>
      </c>
      <c r="F1191" s="161" t="s">
        <v>206</v>
      </c>
      <c r="H1191" s="162">
        <v>3</v>
      </c>
      <c r="L1191" s="159"/>
      <c r="M1191" s="163"/>
      <c r="N1191" s="164"/>
      <c r="O1191" s="164"/>
      <c r="P1191" s="164"/>
      <c r="Q1191" s="164"/>
      <c r="R1191" s="164"/>
      <c r="S1191" s="164"/>
      <c r="T1191" s="165"/>
      <c r="AT1191" s="160" t="s">
        <v>195</v>
      </c>
      <c r="AU1191" s="160" t="s">
        <v>82</v>
      </c>
      <c r="AV1191" s="13" t="s">
        <v>82</v>
      </c>
      <c r="AW1191" s="13" t="s">
        <v>28</v>
      </c>
      <c r="AX1191" s="13" t="s">
        <v>72</v>
      </c>
      <c r="AY1191" s="160" t="s">
        <v>182</v>
      </c>
    </row>
    <row r="1192" spans="2:65" s="12" customFormat="1">
      <c r="B1192" s="152"/>
      <c r="D1192" s="153" t="s">
        <v>195</v>
      </c>
      <c r="E1192" s="154" t="s">
        <v>1</v>
      </c>
      <c r="F1192" s="155" t="s">
        <v>586</v>
      </c>
      <c r="H1192" s="154" t="s">
        <v>1</v>
      </c>
      <c r="L1192" s="152"/>
      <c r="M1192" s="156"/>
      <c r="N1192" s="157"/>
      <c r="O1192" s="157"/>
      <c r="P1192" s="157"/>
      <c r="Q1192" s="157"/>
      <c r="R1192" s="157"/>
      <c r="S1192" s="157"/>
      <c r="T1192" s="158"/>
      <c r="AT1192" s="154" t="s">
        <v>195</v>
      </c>
      <c r="AU1192" s="154" t="s">
        <v>82</v>
      </c>
      <c r="AV1192" s="12" t="s">
        <v>80</v>
      </c>
      <c r="AW1192" s="12" t="s">
        <v>28</v>
      </c>
      <c r="AX1192" s="12" t="s">
        <v>72</v>
      </c>
      <c r="AY1192" s="154" t="s">
        <v>182</v>
      </c>
    </row>
    <row r="1193" spans="2:65" s="13" customFormat="1">
      <c r="B1193" s="159"/>
      <c r="D1193" s="153" t="s">
        <v>195</v>
      </c>
      <c r="E1193" s="160" t="s">
        <v>1</v>
      </c>
      <c r="F1193" s="161" t="s">
        <v>80</v>
      </c>
      <c r="H1193" s="162">
        <v>1</v>
      </c>
      <c r="L1193" s="159"/>
      <c r="M1193" s="163"/>
      <c r="N1193" s="164"/>
      <c r="O1193" s="164"/>
      <c r="P1193" s="164"/>
      <c r="Q1193" s="164"/>
      <c r="R1193" s="164"/>
      <c r="S1193" s="164"/>
      <c r="T1193" s="165"/>
      <c r="AT1193" s="160" t="s">
        <v>195</v>
      </c>
      <c r="AU1193" s="160" t="s">
        <v>82</v>
      </c>
      <c r="AV1193" s="13" t="s">
        <v>82</v>
      </c>
      <c r="AW1193" s="13" t="s">
        <v>28</v>
      </c>
      <c r="AX1193" s="13" t="s">
        <v>72</v>
      </c>
      <c r="AY1193" s="160" t="s">
        <v>182</v>
      </c>
    </row>
    <row r="1194" spans="2:65" s="14" customFormat="1">
      <c r="B1194" s="166"/>
      <c r="D1194" s="153" t="s">
        <v>195</v>
      </c>
      <c r="E1194" s="167" t="s">
        <v>1</v>
      </c>
      <c r="F1194" s="168" t="s">
        <v>205</v>
      </c>
      <c r="H1194" s="169">
        <v>4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7" t="s">
        <v>195</v>
      </c>
      <c r="AU1194" s="167" t="s">
        <v>82</v>
      </c>
      <c r="AV1194" s="14" t="s">
        <v>188</v>
      </c>
      <c r="AW1194" s="14" t="s">
        <v>28</v>
      </c>
      <c r="AX1194" s="14" t="s">
        <v>80</v>
      </c>
      <c r="AY1194" s="167" t="s">
        <v>182</v>
      </c>
    </row>
    <row r="1195" spans="2:65" s="1" customFormat="1" ht="24" customHeight="1">
      <c r="B1195" s="139"/>
      <c r="C1195" s="140" t="s">
        <v>1474</v>
      </c>
      <c r="D1195" s="140" t="s">
        <v>184</v>
      </c>
      <c r="E1195" s="141" t="s">
        <v>1475</v>
      </c>
      <c r="F1195" s="142" t="s">
        <v>1476</v>
      </c>
      <c r="G1195" s="143" t="s">
        <v>461</v>
      </c>
      <c r="H1195" s="144">
        <v>5</v>
      </c>
      <c r="I1195" s="145"/>
      <c r="J1195" s="145">
        <f>ROUND(I1195*H1195,2)</f>
        <v>0</v>
      </c>
      <c r="K1195" s="142" t="s">
        <v>1</v>
      </c>
      <c r="L1195" s="29"/>
      <c r="M1195" s="146" t="s">
        <v>1</v>
      </c>
      <c r="N1195" s="147" t="s">
        <v>37</v>
      </c>
      <c r="O1195" s="148">
        <v>0</v>
      </c>
      <c r="P1195" s="148">
        <f>O1195*H1195</f>
        <v>0</v>
      </c>
      <c r="Q1195" s="148">
        <v>0</v>
      </c>
      <c r="R1195" s="148">
        <f>Q1195*H1195</f>
        <v>0</v>
      </c>
      <c r="S1195" s="148">
        <v>0</v>
      </c>
      <c r="T1195" s="149">
        <f>S1195*H1195</f>
        <v>0</v>
      </c>
      <c r="AR1195" s="150" t="s">
        <v>286</v>
      </c>
      <c r="AT1195" s="150" t="s">
        <v>184</v>
      </c>
      <c r="AU1195" s="150" t="s">
        <v>82</v>
      </c>
      <c r="AY1195" s="17" t="s">
        <v>182</v>
      </c>
      <c r="BE1195" s="151">
        <f>IF(N1195="základní",J1195,0)</f>
        <v>0</v>
      </c>
      <c r="BF1195" s="151">
        <f>IF(N1195="snížená",J1195,0)</f>
        <v>0</v>
      </c>
      <c r="BG1195" s="151">
        <f>IF(N1195="zákl. přenesená",J1195,0)</f>
        <v>0</v>
      </c>
      <c r="BH1195" s="151">
        <f>IF(N1195="sníž. přenesená",J1195,0)</f>
        <v>0</v>
      </c>
      <c r="BI1195" s="151">
        <f>IF(N1195="nulová",J1195,0)</f>
        <v>0</v>
      </c>
      <c r="BJ1195" s="17" t="s">
        <v>80</v>
      </c>
      <c r="BK1195" s="151">
        <f>ROUND(I1195*H1195,2)</f>
        <v>0</v>
      </c>
      <c r="BL1195" s="17" t="s">
        <v>286</v>
      </c>
      <c r="BM1195" s="150" t="s">
        <v>1477</v>
      </c>
    </row>
    <row r="1196" spans="2:65" s="13" customFormat="1">
      <c r="B1196" s="159"/>
      <c r="D1196" s="153" t="s">
        <v>195</v>
      </c>
      <c r="E1196" s="160" t="s">
        <v>1</v>
      </c>
      <c r="F1196" s="161" t="s">
        <v>188</v>
      </c>
      <c r="H1196" s="162">
        <v>4</v>
      </c>
      <c r="L1196" s="159"/>
      <c r="M1196" s="163"/>
      <c r="N1196" s="164"/>
      <c r="O1196" s="164"/>
      <c r="P1196" s="164"/>
      <c r="Q1196" s="164"/>
      <c r="R1196" s="164"/>
      <c r="S1196" s="164"/>
      <c r="T1196" s="165"/>
      <c r="AT1196" s="160" t="s">
        <v>195</v>
      </c>
      <c r="AU1196" s="160" t="s">
        <v>82</v>
      </c>
      <c r="AV1196" s="13" t="s">
        <v>82</v>
      </c>
      <c r="AW1196" s="13" t="s">
        <v>28</v>
      </c>
      <c r="AX1196" s="13" t="s">
        <v>72</v>
      </c>
      <c r="AY1196" s="160" t="s">
        <v>182</v>
      </c>
    </row>
    <row r="1197" spans="2:65" s="12" customFormat="1">
      <c r="B1197" s="152"/>
      <c r="D1197" s="153" t="s">
        <v>195</v>
      </c>
      <c r="E1197" s="154" t="s">
        <v>1</v>
      </c>
      <c r="F1197" s="155" t="s">
        <v>586</v>
      </c>
      <c r="H1197" s="154" t="s">
        <v>1</v>
      </c>
      <c r="L1197" s="152"/>
      <c r="M1197" s="156"/>
      <c r="N1197" s="157"/>
      <c r="O1197" s="157"/>
      <c r="P1197" s="157"/>
      <c r="Q1197" s="157"/>
      <c r="R1197" s="157"/>
      <c r="S1197" s="157"/>
      <c r="T1197" s="158"/>
      <c r="AT1197" s="154" t="s">
        <v>195</v>
      </c>
      <c r="AU1197" s="154" t="s">
        <v>82</v>
      </c>
      <c r="AV1197" s="12" t="s">
        <v>80</v>
      </c>
      <c r="AW1197" s="12" t="s">
        <v>28</v>
      </c>
      <c r="AX1197" s="12" t="s">
        <v>72</v>
      </c>
      <c r="AY1197" s="154" t="s">
        <v>182</v>
      </c>
    </row>
    <row r="1198" spans="2:65" s="13" customFormat="1">
      <c r="B1198" s="159"/>
      <c r="D1198" s="153" t="s">
        <v>195</v>
      </c>
      <c r="E1198" s="160" t="s">
        <v>1</v>
      </c>
      <c r="F1198" s="161" t="s">
        <v>80</v>
      </c>
      <c r="H1198" s="162">
        <v>1</v>
      </c>
      <c r="L1198" s="159"/>
      <c r="M1198" s="163"/>
      <c r="N1198" s="164"/>
      <c r="O1198" s="164"/>
      <c r="P1198" s="164"/>
      <c r="Q1198" s="164"/>
      <c r="R1198" s="164"/>
      <c r="S1198" s="164"/>
      <c r="T1198" s="165"/>
      <c r="AT1198" s="160" t="s">
        <v>195</v>
      </c>
      <c r="AU1198" s="160" t="s">
        <v>82</v>
      </c>
      <c r="AV1198" s="13" t="s">
        <v>82</v>
      </c>
      <c r="AW1198" s="13" t="s">
        <v>28</v>
      </c>
      <c r="AX1198" s="13" t="s">
        <v>72</v>
      </c>
      <c r="AY1198" s="160" t="s">
        <v>182</v>
      </c>
    </row>
    <row r="1199" spans="2:65" s="14" customFormat="1">
      <c r="B1199" s="166"/>
      <c r="D1199" s="153" t="s">
        <v>195</v>
      </c>
      <c r="E1199" s="167" t="s">
        <v>1</v>
      </c>
      <c r="F1199" s="168" t="s">
        <v>205</v>
      </c>
      <c r="H1199" s="169">
        <v>5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7" t="s">
        <v>195</v>
      </c>
      <c r="AU1199" s="167" t="s">
        <v>82</v>
      </c>
      <c r="AV1199" s="14" t="s">
        <v>188</v>
      </c>
      <c r="AW1199" s="14" t="s">
        <v>28</v>
      </c>
      <c r="AX1199" s="14" t="s">
        <v>80</v>
      </c>
      <c r="AY1199" s="167" t="s">
        <v>182</v>
      </c>
    </row>
    <row r="1200" spans="2:65" s="1" customFormat="1" ht="36" customHeight="1">
      <c r="B1200" s="139"/>
      <c r="C1200" s="140" t="s">
        <v>1478</v>
      </c>
      <c r="D1200" s="140" t="s">
        <v>184</v>
      </c>
      <c r="E1200" s="141" t="s">
        <v>1479</v>
      </c>
      <c r="F1200" s="142" t="s">
        <v>1480</v>
      </c>
      <c r="G1200" s="143" t="s">
        <v>461</v>
      </c>
      <c r="H1200" s="144">
        <v>1</v>
      </c>
      <c r="I1200" s="145"/>
      <c r="J1200" s="145">
        <f t="shared" ref="J1200:J1205" si="20">ROUND(I1200*H1200,2)</f>
        <v>0</v>
      </c>
      <c r="K1200" s="142" t="s">
        <v>1</v>
      </c>
      <c r="L1200" s="29"/>
      <c r="M1200" s="146" t="s">
        <v>1</v>
      </c>
      <c r="N1200" s="147" t="s">
        <v>37</v>
      </c>
      <c r="O1200" s="148">
        <v>0</v>
      </c>
      <c r="P1200" s="148">
        <f t="shared" ref="P1200:P1205" si="21">O1200*H1200</f>
        <v>0</v>
      </c>
      <c r="Q1200" s="148">
        <v>0</v>
      </c>
      <c r="R1200" s="148">
        <f t="shared" ref="R1200:R1205" si="22">Q1200*H1200</f>
        <v>0</v>
      </c>
      <c r="S1200" s="148">
        <v>0</v>
      </c>
      <c r="T1200" s="149">
        <f t="shared" ref="T1200:T1205" si="23">S1200*H1200</f>
        <v>0</v>
      </c>
      <c r="AR1200" s="150" t="s">
        <v>286</v>
      </c>
      <c r="AT1200" s="150" t="s">
        <v>184</v>
      </c>
      <c r="AU1200" s="150" t="s">
        <v>82</v>
      </c>
      <c r="AY1200" s="17" t="s">
        <v>182</v>
      </c>
      <c r="BE1200" s="151">
        <f t="shared" ref="BE1200:BE1205" si="24">IF(N1200="základní",J1200,0)</f>
        <v>0</v>
      </c>
      <c r="BF1200" s="151">
        <f t="shared" ref="BF1200:BF1205" si="25">IF(N1200="snížená",J1200,0)</f>
        <v>0</v>
      </c>
      <c r="BG1200" s="151">
        <f t="shared" ref="BG1200:BG1205" si="26">IF(N1200="zákl. přenesená",J1200,0)</f>
        <v>0</v>
      </c>
      <c r="BH1200" s="151">
        <f t="shared" ref="BH1200:BH1205" si="27">IF(N1200="sníž. přenesená",J1200,0)</f>
        <v>0</v>
      </c>
      <c r="BI1200" s="151">
        <f t="shared" ref="BI1200:BI1205" si="28">IF(N1200="nulová",J1200,0)</f>
        <v>0</v>
      </c>
      <c r="BJ1200" s="17" t="s">
        <v>80</v>
      </c>
      <c r="BK1200" s="151">
        <f t="shared" ref="BK1200:BK1205" si="29">ROUND(I1200*H1200,2)</f>
        <v>0</v>
      </c>
      <c r="BL1200" s="17" t="s">
        <v>286</v>
      </c>
      <c r="BM1200" s="150" t="s">
        <v>1481</v>
      </c>
    </row>
    <row r="1201" spans="2:65" s="1" customFormat="1" ht="24" customHeight="1">
      <c r="B1201" s="139"/>
      <c r="C1201" s="140" t="s">
        <v>1482</v>
      </c>
      <c r="D1201" s="140" t="s">
        <v>184</v>
      </c>
      <c r="E1201" s="141" t="s">
        <v>1483</v>
      </c>
      <c r="F1201" s="142" t="s">
        <v>1484</v>
      </c>
      <c r="G1201" s="143" t="s">
        <v>461</v>
      </c>
      <c r="H1201" s="144">
        <v>2</v>
      </c>
      <c r="I1201" s="145"/>
      <c r="J1201" s="145">
        <f t="shared" si="20"/>
        <v>0</v>
      </c>
      <c r="K1201" s="142" t="s">
        <v>1</v>
      </c>
      <c r="L1201" s="29"/>
      <c r="M1201" s="146" t="s">
        <v>1</v>
      </c>
      <c r="N1201" s="147" t="s">
        <v>37</v>
      </c>
      <c r="O1201" s="148">
        <v>0</v>
      </c>
      <c r="P1201" s="148">
        <f t="shared" si="21"/>
        <v>0</v>
      </c>
      <c r="Q1201" s="148">
        <v>0</v>
      </c>
      <c r="R1201" s="148">
        <f t="shared" si="22"/>
        <v>0</v>
      </c>
      <c r="S1201" s="148">
        <v>0</v>
      </c>
      <c r="T1201" s="149">
        <f t="shared" si="23"/>
        <v>0</v>
      </c>
      <c r="AR1201" s="150" t="s">
        <v>286</v>
      </c>
      <c r="AT1201" s="150" t="s">
        <v>184</v>
      </c>
      <c r="AU1201" s="150" t="s">
        <v>82</v>
      </c>
      <c r="AY1201" s="17" t="s">
        <v>182</v>
      </c>
      <c r="BE1201" s="151">
        <f t="shared" si="24"/>
        <v>0</v>
      </c>
      <c r="BF1201" s="151">
        <f t="shared" si="25"/>
        <v>0</v>
      </c>
      <c r="BG1201" s="151">
        <f t="shared" si="26"/>
        <v>0</v>
      </c>
      <c r="BH1201" s="151">
        <f t="shared" si="27"/>
        <v>0</v>
      </c>
      <c r="BI1201" s="151">
        <f t="shared" si="28"/>
        <v>0</v>
      </c>
      <c r="BJ1201" s="17" t="s">
        <v>80</v>
      </c>
      <c r="BK1201" s="151">
        <f t="shared" si="29"/>
        <v>0</v>
      </c>
      <c r="BL1201" s="17" t="s">
        <v>286</v>
      </c>
      <c r="BM1201" s="150" t="s">
        <v>1485</v>
      </c>
    </row>
    <row r="1202" spans="2:65" s="1" customFormat="1" ht="24" customHeight="1">
      <c r="B1202" s="139"/>
      <c r="C1202" s="140" t="s">
        <v>1486</v>
      </c>
      <c r="D1202" s="140" t="s">
        <v>184</v>
      </c>
      <c r="E1202" s="141" t="s">
        <v>1487</v>
      </c>
      <c r="F1202" s="142" t="s">
        <v>1488</v>
      </c>
      <c r="G1202" s="143" t="s">
        <v>461</v>
      </c>
      <c r="H1202" s="144">
        <v>3</v>
      </c>
      <c r="I1202" s="145"/>
      <c r="J1202" s="145">
        <f t="shared" si="20"/>
        <v>0</v>
      </c>
      <c r="K1202" s="142" t="s">
        <v>1</v>
      </c>
      <c r="L1202" s="29"/>
      <c r="M1202" s="146" t="s">
        <v>1</v>
      </c>
      <c r="N1202" s="147" t="s">
        <v>37</v>
      </c>
      <c r="O1202" s="148">
        <v>0</v>
      </c>
      <c r="P1202" s="148">
        <f t="shared" si="21"/>
        <v>0</v>
      </c>
      <c r="Q1202" s="148">
        <v>0</v>
      </c>
      <c r="R1202" s="148">
        <f t="shared" si="22"/>
        <v>0</v>
      </c>
      <c r="S1202" s="148">
        <v>0</v>
      </c>
      <c r="T1202" s="149">
        <f t="shared" si="23"/>
        <v>0</v>
      </c>
      <c r="AR1202" s="150" t="s">
        <v>286</v>
      </c>
      <c r="AT1202" s="150" t="s">
        <v>184</v>
      </c>
      <c r="AU1202" s="150" t="s">
        <v>82</v>
      </c>
      <c r="AY1202" s="17" t="s">
        <v>182</v>
      </c>
      <c r="BE1202" s="151">
        <f t="shared" si="24"/>
        <v>0</v>
      </c>
      <c r="BF1202" s="151">
        <f t="shared" si="25"/>
        <v>0</v>
      </c>
      <c r="BG1202" s="151">
        <f t="shared" si="26"/>
        <v>0</v>
      </c>
      <c r="BH1202" s="151">
        <f t="shared" si="27"/>
        <v>0</v>
      </c>
      <c r="BI1202" s="151">
        <f t="shared" si="28"/>
        <v>0</v>
      </c>
      <c r="BJ1202" s="17" t="s">
        <v>80</v>
      </c>
      <c r="BK1202" s="151">
        <f t="shared" si="29"/>
        <v>0</v>
      </c>
      <c r="BL1202" s="17" t="s">
        <v>286</v>
      </c>
      <c r="BM1202" s="150" t="s">
        <v>1489</v>
      </c>
    </row>
    <row r="1203" spans="2:65" s="1" customFormat="1" ht="24" customHeight="1">
      <c r="B1203" s="139"/>
      <c r="C1203" s="140" t="s">
        <v>1490</v>
      </c>
      <c r="D1203" s="140" t="s">
        <v>184</v>
      </c>
      <c r="E1203" s="141" t="s">
        <v>1491</v>
      </c>
      <c r="F1203" s="142" t="s">
        <v>1492</v>
      </c>
      <c r="G1203" s="143" t="s">
        <v>461</v>
      </c>
      <c r="H1203" s="144">
        <v>1</v>
      </c>
      <c r="I1203" s="145"/>
      <c r="J1203" s="145">
        <f t="shared" si="20"/>
        <v>0</v>
      </c>
      <c r="K1203" s="142" t="s">
        <v>1</v>
      </c>
      <c r="L1203" s="29"/>
      <c r="M1203" s="146" t="s">
        <v>1</v>
      </c>
      <c r="N1203" s="147" t="s">
        <v>37</v>
      </c>
      <c r="O1203" s="148">
        <v>0</v>
      </c>
      <c r="P1203" s="148">
        <f t="shared" si="21"/>
        <v>0</v>
      </c>
      <c r="Q1203" s="148">
        <v>0</v>
      </c>
      <c r="R1203" s="148">
        <f t="shared" si="22"/>
        <v>0</v>
      </c>
      <c r="S1203" s="148">
        <v>0</v>
      </c>
      <c r="T1203" s="149">
        <f t="shared" si="23"/>
        <v>0</v>
      </c>
      <c r="AR1203" s="150" t="s">
        <v>286</v>
      </c>
      <c r="AT1203" s="150" t="s">
        <v>184</v>
      </c>
      <c r="AU1203" s="150" t="s">
        <v>82</v>
      </c>
      <c r="AY1203" s="17" t="s">
        <v>182</v>
      </c>
      <c r="BE1203" s="151">
        <f t="shared" si="24"/>
        <v>0</v>
      </c>
      <c r="BF1203" s="151">
        <f t="shared" si="25"/>
        <v>0</v>
      </c>
      <c r="BG1203" s="151">
        <f t="shared" si="26"/>
        <v>0</v>
      </c>
      <c r="BH1203" s="151">
        <f t="shared" si="27"/>
        <v>0</v>
      </c>
      <c r="BI1203" s="151">
        <f t="shared" si="28"/>
        <v>0</v>
      </c>
      <c r="BJ1203" s="17" t="s">
        <v>80</v>
      </c>
      <c r="BK1203" s="151">
        <f t="shared" si="29"/>
        <v>0</v>
      </c>
      <c r="BL1203" s="17" t="s">
        <v>286</v>
      </c>
      <c r="BM1203" s="150" t="s">
        <v>1493</v>
      </c>
    </row>
    <row r="1204" spans="2:65" s="1" customFormat="1" ht="36" customHeight="1">
      <c r="B1204" s="139"/>
      <c r="C1204" s="140" t="s">
        <v>1494</v>
      </c>
      <c r="D1204" s="140" t="s">
        <v>184</v>
      </c>
      <c r="E1204" s="141" t="s">
        <v>1495</v>
      </c>
      <c r="F1204" s="142" t="s">
        <v>1496</v>
      </c>
      <c r="G1204" s="143" t="s">
        <v>461</v>
      </c>
      <c r="H1204" s="144">
        <v>1</v>
      </c>
      <c r="I1204" s="145"/>
      <c r="J1204" s="145">
        <f t="shared" si="20"/>
        <v>0</v>
      </c>
      <c r="K1204" s="142" t="s">
        <v>1</v>
      </c>
      <c r="L1204" s="29"/>
      <c r="M1204" s="146" t="s">
        <v>1</v>
      </c>
      <c r="N1204" s="147" t="s">
        <v>37</v>
      </c>
      <c r="O1204" s="148">
        <v>0</v>
      </c>
      <c r="P1204" s="148">
        <f t="shared" si="21"/>
        <v>0</v>
      </c>
      <c r="Q1204" s="148">
        <v>0</v>
      </c>
      <c r="R1204" s="148">
        <f t="shared" si="22"/>
        <v>0</v>
      </c>
      <c r="S1204" s="148">
        <v>0</v>
      </c>
      <c r="T1204" s="149">
        <f t="shared" si="23"/>
        <v>0</v>
      </c>
      <c r="AR1204" s="150" t="s">
        <v>286</v>
      </c>
      <c r="AT1204" s="150" t="s">
        <v>184</v>
      </c>
      <c r="AU1204" s="150" t="s">
        <v>82</v>
      </c>
      <c r="AY1204" s="17" t="s">
        <v>182</v>
      </c>
      <c r="BE1204" s="151">
        <f t="shared" si="24"/>
        <v>0</v>
      </c>
      <c r="BF1204" s="151">
        <f t="shared" si="25"/>
        <v>0</v>
      </c>
      <c r="BG1204" s="151">
        <f t="shared" si="26"/>
        <v>0</v>
      </c>
      <c r="BH1204" s="151">
        <f t="shared" si="27"/>
        <v>0</v>
      </c>
      <c r="BI1204" s="151">
        <f t="shared" si="28"/>
        <v>0</v>
      </c>
      <c r="BJ1204" s="17" t="s">
        <v>80</v>
      </c>
      <c r="BK1204" s="151">
        <f t="shared" si="29"/>
        <v>0</v>
      </c>
      <c r="BL1204" s="17" t="s">
        <v>286</v>
      </c>
      <c r="BM1204" s="150" t="s">
        <v>1497</v>
      </c>
    </row>
    <row r="1205" spans="2:65" s="1" customFormat="1" ht="36" customHeight="1">
      <c r="B1205" s="139"/>
      <c r="C1205" s="140" t="s">
        <v>1498</v>
      </c>
      <c r="D1205" s="140" t="s">
        <v>184</v>
      </c>
      <c r="E1205" s="141" t="s">
        <v>1499</v>
      </c>
      <c r="F1205" s="142" t="s">
        <v>1500</v>
      </c>
      <c r="G1205" s="143" t="s">
        <v>461</v>
      </c>
      <c r="H1205" s="144">
        <v>3</v>
      </c>
      <c r="I1205" s="145"/>
      <c r="J1205" s="145">
        <f t="shared" si="20"/>
        <v>0</v>
      </c>
      <c r="K1205" s="142" t="s">
        <v>1</v>
      </c>
      <c r="L1205" s="29"/>
      <c r="M1205" s="146" t="s">
        <v>1</v>
      </c>
      <c r="N1205" s="147" t="s">
        <v>37</v>
      </c>
      <c r="O1205" s="148">
        <v>0</v>
      </c>
      <c r="P1205" s="148">
        <f t="shared" si="21"/>
        <v>0</v>
      </c>
      <c r="Q1205" s="148">
        <v>0</v>
      </c>
      <c r="R1205" s="148">
        <f t="shared" si="22"/>
        <v>0</v>
      </c>
      <c r="S1205" s="148">
        <v>0</v>
      </c>
      <c r="T1205" s="149">
        <f t="shared" si="23"/>
        <v>0</v>
      </c>
      <c r="AR1205" s="150" t="s">
        <v>286</v>
      </c>
      <c r="AT1205" s="150" t="s">
        <v>184</v>
      </c>
      <c r="AU1205" s="150" t="s">
        <v>82</v>
      </c>
      <c r="AY1205" s="17" t="s">
        <v>182</v>
      </c>
      <c r="BE1205" s="151">
        <f t="shared" si="24"/>
        <v>0</v>
      </c>
      <c r="BF1205" s="151">
        <f t="shared" si="25"/>
        <v>0</v>
      </c>
      <c r="BG1205" s="151">
        <f t="shared" si="26"/>
        <v>0</v>
      </c>
      <c r="BH1205" s="151">
        <f t="shared" si="27"/>
        <v>0</v>
      </c>
      <c r="BI1205" s="151">
        <f t="shared" si="28"/>
        <v>0</v>
      </c>
      <c r="BJ1205" s="17" t="s">
        <v>80</v>
      </c>
      <c r="BK1205" s="151">
        <f t="shared" si="29"/>
        <v>0</v>
      </c>
      <c r="BL1205" s="17" t="s">
        <v>286</v>
      </c>
      <c r="BM1205" s="150" t="s">
        <v>1501</v>
      </c>
    </row>
    <row r="1206" spans="2:65" s="13" customFormat="1">
      <c r="B1206" s="159"/>
      <c r="D1206" s="153" t="s">
        <v>195</v>
      </c>
      <c r="E1206" s="160" t="s">
        <v>1</v>
      </c>
      <c r="F1206" s="161" t="s">
        <v>206</v>
      </c>
      <c r="H1206" s="162">
        <v>3</v>
      </c>
      <c r="L1206" s="159"/>
      <c r="M1206" s="163"/>
      <c r="N1206" s="164"/>
      <c r="O1206" s="164"/>
      <c r="P1206" s="164"/>
      <c r="Q1206" s="164"/>
      <c r="R1206" s="164"/>
      <c r="S1206" s="164"/>
      <c r="T1206" s="165"/>
      <c r="AT1206" s="160" t="s">
        <v>195</v>
      </c>
      <c r="AU1206" s="160" t="s">
        <v>82</v>
      </c>
      <c r="AV1206" s="13" t="s">
        <v>82</v>
      </c>
      <c r="AW1206" s="13" t="s">
        <v>28</v>
      </c>
      <c r="AX1206" s="13" t="s">
        <v>72</v>
      </c>
      <c r="AY1206" s="160" t="s">
        <v>182</v>
      </c>
    </row>
    <row r="1207" spans="2:65" s="14" customFormat="1">
      <c r="B1207" s="166"/>
      <c r="D1207" s="153" t="s">
        <v>195</v>
      </c>
      <c r="E1207" s="167" t="s">
        <v>1</v>
      </c>
      <c r="F1207" s="168" t="s">
        <v>205</v>
      </c>
      <c r="H1207" s="169">
        <v>3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7" t="s">
        <v>195</v>
      </c>
      <c r="AU1207" s="167" t="s">
        <v>82</v>
      </c>
      <c r="AV1207" s="14" t="s">
        <v>188</v>
      </c>
      <c r="AW1207" s="14" t="s">
        <v>28</v>
      </c>
      <c r="AX1207" s="14" t="s">
        <v>80</v>
      </c>
      <c r="AY1207" s="167" t="s">
        <v>182</v>
      </c>
    </row>
    <row r="1208" spans="2:65" s="1" customFormat="1" ht="24" customHeight="1">
      <c r="B1208" s="139"/>
      <c r="C1208" s="140" t="s">
        <v>1502</v>
      </c>
      <c r="D1208" s="140" t="s">
        <v>184</v>
      </c>
      <c r="E1208" s="141" t="s">
        <v>1503</v>
      </c>
      <c r="F1208" s="142" t="s">
        <v>1504</v>
      </c>
      <c r="G1208" s="143" t="s">
        <v>461</v>
      </c>
      <c r="H1208" s="144">
        <v>1</v>
      </c>
      <c r="I1208" s="145"/>
      <c r="J1208" s="145">
        <f>ROUND(I1208*H1208,2)</f>
        <v>0</v>
      </c>
      <c r="K1208" s="142" t="s">
        <v>1</v>
      </c>
      <c r="L1208" s="29"/>
      <c r="M1208" s="146" t="s">
        <v>1</v>
      </c>
      <c r="N1208" s="147" t="s">
        <v>37</v>
      </c>
      <c r="O1208" s="148">
        <v>0</v>
      </c>
      <c r="P1208" s="148">
        <f>O1208*H1208</f>
        <v>0</v>
      </c>
      <c r="Q1208" s="148">
        <v>0</v>
      </c>
      <c r="R1208" s="148">
        <f>Q1208*H1208</f>
        <v>0</v>
      </c>
      <c r="S1208" s="148">
        <v>0</v>
      </c>
      <c r="T1208" s="149">
        <f>S1208*H1208</f>
        <v>0</v>
      </c>
      <c r="AR1208" s="150" t="s">
        <v>286</v>
      </c>
      <c r="AT1208" s="150" t="s">
        <v>184</v>
      </c>
      <c r="AU1208" s="150" t="s">
        <v>82</v>
      </c>
      <c r="AY1208" s="17" t="s">
        <v>182</v>
      </c>
      <c r="BE1208" s="151">
        <f>IF(N1208="základní",J1208,0)</f>
        <v>0</v>
      </c>
      <c r="BF1208" s="151">
        <f>IF(N1208="snížená",J1208,0)</f>
        <v>0</v>
      </c>
      <c r="BG1208" s="151">
        <f>IF(N1208="zákl. přenesená",J1208,0)</f>
        <v>0</v>
      </c>
      <c r="BH1208" s="151">
        <f>IF(N1208="sníž. přenesená",J1208,0)</f>
        <v>0</v>
      </c>
      <c r="BI1208" s="151">
        <f>IF(N1208="nulová",J1208,0)</f>
        <v>0</v>
      </c>
      <c r="BJ1208" s="17" t="s">
        <v>80</v>
      </c>
      <c r="BK1208" s="151">
        <f>ROUND(I1208*H1208,2)</f>
        <v>0</v>
      </c>
      <c r="BL1208" s="17" t="s">
        <v>286</v>
      </c>
      <c r="BM1208" s="150" t="s">
        <v>1505</v>
      </c>
    </row>
    <row r="1209" spans="2:65" s="1" customFormat="1" ht="36" customHeight="1">
      <c r="B1209" s="139"/>
      <c r="C1209" s="140" t="s">
        <v>1506</v>
      </c>
      <c r="D1209" s="140" t="s">
        <v>184</v>
      </c>
      <c r="E1209" s="141" t="s">
        <v>1507</v>
      </c>
      <c r="F1209" s="142" t="s">
        <v>1508</v>
      </c>
      <c r="G1209" s="143" t="s">
        <v>461</v>
      </c>
      <c r="H1209" s="144">
        <v>1</v>
      </c>
      <c r="I1209" s="145"/>
      <c r="J1209" s="145">
        <f>ROUND(I1209*H1209,2)</f>
        <v>0</v>
      </c>
      <c r="K1209" s="142" t="s">
        <v>1</v>
      </c>
      <c r="L1209" s="29"/>
      <c r="M1209" s="146" t="s">
        <v>1</v>
      </c>
      <c r="N1209" s="147" t="s">
        <v>37</v>
      </c>
      <c r="O1209" s="148">
        <v>0</v>
      </c>
      <c r="P1209" s="148">
        <f>O1209*H1209</f>
        <v>0</v>
      </c>
      <c r="Q1209" s="148">
        <v>0</v>
      </c>
      <c r="R1209" s="148">
        <f>Q1209*H1209</f>
        <v>0</v>
      </c>
      <c r="S1209" s="148">
        <v>0</v>
      </c>
      <c r="T1209" s="149">
        <f>S1209*H1209</f>
        <v>0</v>
      </c>
      <c r="AR1209" s="150" t="s">
        <v>286</v>
      </c>
      <c r="AT1209" s="150" t="s">
        <v>184</v>
      </c>
      <c r="AU1209" s="150" t="s">
        <v>82</v>
      </c>
      <c r="AY1209" s="17" t="s">
        <v>182</v>
      </c>
      <c r="BE1209" s="151">
        <f>IF(N1209="základní",J1209,0)</f>
        <v>0</v>
      </c>
      <c r="BF1209" s="151">
        <f>IF(N1209="snížená",J1209,0)</f>
        <v>0</v>
      </c>
      <c r="BG1209" s="151">
        <f>IF(N1209="zákl. přenesená",J1209,0)</f>
        <v>0</v>
      </c>
      <c r="BH1209" s="151">
        <f>IF(N1209="sníž. přenesená",J1209,0)</f>
        <v>0</v>
      </c>
      <c r="BI1209" s="151">
        <f>IF(N1209="nulová",J1209,0)</f>
        <v>0</v>
      </c>
      <c r="BJ1209" s="17" t="s">
        <v>80</v>
      </c>
      <c r="BK1209" s="151">
        <f>ROUND(I1209*H1209,2)</f>
        <v>0</v>
      </c>
      <c r="BL1209" s="17" t="s">
        <v>286</v>
      </c>
      <c r="BM1209" s="150" t="s">
        <v>1509</v>
      </c>
    </row>
    <row r="1210" spans="2:65" s="1" customFormat="1" ht="24" customHeight="1">
      <c r="B1210" s="139"/>
      <c r="C1210" s="140" t="s">
        <v>1510</v>
      </c>
      <c r="D1210" s="140" t="s">
        <v>184</v>
      </c>
      <c r="E1210" s="141" t="s">
        <v>1511</v>
      </c>
      <c r="F1210" s="142" t="s">
        <v>1512</v>
      </c>
      <c r="G1210" s="143" t="s">
        <v>461</v>
      </c>
      <c r="H1210" s="144">
        <v>1</v>
      </c>
      <c r="I1210" s="145"/>
      <c r="J1210" s="145">
        <f>ROUND(I1210*H1210,2)</f>
        <v>0</v>
      </c>
      <c r="K1210" s="142" t="s">
        <v>1</v>
      </c>
      <c r="L1210" s="29"/>
      <c r="M1210" s="146" t="s">
        <v>1</v>
      </c>
      <c r="N1210" s="147" t="s">
        <v>37</v>
      </c>
      <c r="O1210" s="148">
        <v>0</v>
      </c>
      <c r="P1210" s="148">
        <f>O1210*H1210</f>
        <v>0</v>
      </c>
      <c r="Q1210" s="148">
        <v>0</v>
      </c>
      <c r="R1210" s="148">
        <f>Q1210*H1210</f>
        <v>0</v>
      </c>
      <c r="S1210" s="148">
        <v>0</v>
      </c>
      <c r="T1210" s="149">
        <f>S1210*H1210</f>
        <v>0</v>
      </c>
      <c r="AR1210" s="150" t="s">
        <v>286</v>
      </c>
      <c r="AT1210" s="150" t="s">
        <v>184</v>
      </c>
      <c r="AU1210" s="150" t="s">
        <v>82</v>
      </c>
      <c r="AY1210" s="17" t="s">
        <v>182</v>
      </c>
      <c r="BE1210" s="151">
        <f>IF(N1210="základní",J1210,0)</f>
        <v>0</v>
      </c>
      <c r="BF1210" s="151">
        <f>IF(N1210="snížená",J1210,0)</f>
        <v>0</v>
      </c>
      <c r="BG1210" s="151">
        <f>IF(N1210="zákl. přenesená",J1210,0)</f>
        <v>0</v>
      </c>
      <c r="BH1210" s="151">
        <f>IF(N1210="sníž. přenesená",J1210,0)</f>
        <v>0</v>
      </c>
      <c r="BI1210" s="151">
        <f>IF(N1210="nulová",J1210,0)</f>
        <v>0</v>
      </c>
      <c r="BJ1210" s="17" t="s">
        <v>80</v>
      </c>
      <c r="BK1210" s="151">
        <f>ROUND(I1210*H1210,2)</f>
        <v>0</v>
      </c>
      <c r="BL1210" s="17" t="s">
        <v>286</v>
      </c>
      <c r="BM1210" s="150" t="s">
        <v>1513</v>
      </c>
    </row>
    <row r="1211" spans="2:65" s="1" customFormat="1" ht="24" customHeight="1">
      <c r="B1211" s="139"/>
      <c r="C1211" s="140" t="s">
        <v>1514</v>
      </c>
      <c r="D1211" s="140" t="s">
        <v>184</v>
      </c>
      <c r="E1211" s="141" t="s">
        <v>1515</v>
      </c>
      <c r="F1211" s="142" t="s">
        <v>1516</v>
      </c>
      <c r="G1211" s="143" t="s">
        <v>242</v>
      </c>
      <c r="H1211" s="144">
        <v>31.736000000000001</v>
      </c>
      <c r="I1211" s="145"/>
      <c r="J1211" s="145">
        <f>ROUND(I1211*H1211,2)</f>
        <v>0</v>
      </c>
      <c r="K1211" s="142" t="s">
        <v>1</v>
      </c>
      <c r="L1211" s="29"/>
      <c r="M1211" s="146" t="s">
        <v>1</v>
      </c>
      <c r="N1211" s="147" t="s">
        <v>37</v>
      </c>
      <c r="O1211" s="148">
        <v>0</v>
      </c>
      <c r="P1211" s="148">
        <f>O1211*H1211</f>
        <v>0</v>
      </c>
      <c r="Q1211" s="148">
        <v>0</v>
      </c>
      <c r="R1211" s="148">
        <f>Q1211*H1211</f>
        <v>0</v>
      </c>
      <c r="S1211" s="148">
        <v>0</v>
      </c>
      <c r="T1211" s="149">
        <f>S1211*H1211</f>
        <v>0</v>
      </c>
      <c r="AR1211" s="150" t="s">
        <v>286</v>
      </c>
      <c r="AT1211" s="150" t="s">
        <v>184</v>
      </c>
      <c r="AU1211" s="150" t="s">
        <v>82</v>
      </c>
      <c r="AY1211" s="17" t="s">
        <v>182</v>
      </c>
      <c r="BE1211" s="151">
        <f>IF(N1211="základní",J1211,0)</f>
        <v>0</v>
      </c>
      <c r="BF1211" s="151">
        <f>IF(N1211="snížená",J1211,0)</f>
        <v>0</v>
      </c>
      <c r="BG1211" s="151">
        <f>IF(N1211="zákl. přenesená",J1211,0)</f>
        <v>0</v>
      </c>
      <c r="BH1211" s="151">
        <f>IF(N1211="sníž. přenesená",J1211,0)</f>
        <v>0</v>
      </c>
      <c r="BI1211" s="151">
        <f>IF(N1211="nulová",J1211,0)</f>
        <v>0</v>
      </c>
      <c r="BJ1211" s="17" t="s">
        <v>80</v>
      </c>
      <c r="BK1211" s="151">
        <f>ROUND(I1211*H1211,2)</f>
        <v>0</v>
      </c>
      <c r="BL1211" s="17" t="s">
        <v>286</v>
      </c>
      <c r="BM1211" s="150" t="s">
        <v>1517</v>
      </c>
    </row>
    <row r="1212" spans="2:65" s="13" customFormat="1">
      <c r="B1212" s="159"/>
      <c r="D1212" s="153" t="s">
        <v>195</v>
      </c>
      <c r="E1212" s="160" t="s">
        <v>1</v>
      </c>
      <c r="F1212" s="161" t="s">
        <v>1518</v>
      </c>
      <c r="H1212" s="162">
        <v>31.736000000000001</v>
      </c>
      <c r="L1212" s="159"/>
      <c r="M1212" s="163"/>
      <c r="N1212" s="164"/>
      <c r="O1212" s="164"/>
      <c r="P1212" s="164"/>
      <c r="Q1212" s="164"/>
      <c r="R1212" s="164"/>
      <c r="S1212" s="164"/>
      <c r="T1212" s="165"/>
      <c r="AT1212" s="160" t="s">
        <v>195</v>
      </c>
      <c r="AU1212" s="160" t="s">
        <v>82</v>
      </c>
      <c r="AV1212" s="13" t="s">
        <v>82</v>
      </c>
      <c r="AW1212" s="13" t="s">
        <v>28</v>
      </c>
      <c r="AX1212" s="13" t="s">
        <v>72</v>
      </c>
      <c r="AY1212" s="160" t="s">
        <v>182</v>
      </c>
    </row>
    <row r="1213" spans="2:65" s="14" customFormat="1">
      <c r="B1213" s="166"/>
      <c r="D1213" s="153" t="s">
        <v>195</v>
      </c>
      <c r="E1213" s="167" t="s">
        <v>1</v>
      </c>
      <c r="F1213" s="168" t="s">
        <v>205</v>
      </c>
      <c r="H1213" s="169">
        <v>31.736000000000001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7" t="s">
        <v>195</v>
      </c>
      <c r="AU1213" s="167" t="s">
        <v>82</v>
      </c>
      <c r="AV1213" s="14" t="s">
        <v>188</v>
      </c>
      <c r="AW1213" s="14" t="s">
        <v>28</v>
      </c>
      <c r="AX1213" s="14" t="s">
        <v>80</v>
      </c>
      <c r="AY1213" s="167" t="s">
        <v>182</v>
      </c>
    </row>
    <row r="1214" spans="2:65" s="1" customFormat="1" ht="24" customHeight="1">
      <c r="B1214" s="139"/>
      <c r="C1214" s="140" t="s">
        <v>1519</v>
      </c>
      <c r="D1214" s="140" t="s">
        <v>184</v>
      </c>
      <c r="E1214" s="141" t="s">
        <v>1520</v>
      </c>
      <c r="F1214" s="142" t="s">
        <v>1521</v>
      </c>
      <c r="G1214" s="143" t="s">
        <v>248</v>
      </c>
      <c r="H1214" s="144">
        <v>8</v>
      </c>
      <c r="I1214" s="145"/>
      <c r="J1214" s="145">
        <f>ROUND(I1214*H1214,2)</f>
        <v>0</v>
      </c>
      <c r="K1214" s="142" t="s">
        <v>1</v>
      </c>
      <c r="L1214" s="29"/>
      <c r="M1214" s="146" t="s">
        <v>1</v>
      </c>
      <c r="N1214" s="147" t="s">
        <v>37</v>
      </c>
      <c r="O1214" s="148">
        <v>0</v>
      </c>
      <c r="P1214" s="148">
        <f>O1214*H1214</f>
        <v>0</v>
      </c>
      <c r="Q1214" s="148">
        <v>0</v>
      </c>
      <c r="R1214" s="148">
        <f>Q1214*H1214</f>
        <v>0</v>
      </c>
      <c r="S1214" s="148">
        <v>0</v>
      </c>
      <c r="T1214" s="149">
        <f>S1214*H1214</f>
        <v>0</v>
      </c>
      <c r="AR1214" s="150" t="s">
        <v>286</v>
      </c>
      <c r="AT1214" s="150" t="s">
        <v>184</v>
      </c>
      <c r="AU1214" s="150" t="s">
        <v>82</v>
      </c>
      <c r="AY1214" s="17" t="s">
        <v>182</v>
      </c>
      <c r="BE1214" s="151">
        <f>IF(N1214="základní",J1214,0)</f>
        <v>0</v>
      </c>
      <c r="BF1214" s="151">
        <f>IF(N1214="snížená",J1214,0)</f>
        <v>0</v>
      </c>
      <c r="BG1214" s="151">
        <f>IF(N1214="zákl. přenesená",J1214,0)</f>
        <v>0</v>
      </c>
      <c r="BH1214" s="151">
        <f>IF(N1214="sníž. přenesená",J1214,0)</f>
        <v>0</v>
      </c>
      <c r="BI1214" s="151">
        <f>IF(N1214="nulová",J1214,0)</f>
        <v>0</v>
      </c>
      <c r="BJ1214" s="17" t="s">
        <v>80</v>
      </c>
      <c r="BK1214" s="151">
        <f>ROUND(I1214*H1214,2)</f>
        <v>0</v>
      </c>
      <c r="BL1214" s="17" t="s">
        <v>286</v>
      </c>
      <c r="BM1214" s="150" t="s">
        <v>1522</v>
      </c>
    </row>
    <row r="1215" spans="2:65" s="13" customFormat="1">
      <c r="B1215" s="159"/>
      <c r="D1215" s="153" t="s">
        <v>195</v>
      </c>
      <c r="E1215" s="160" t="s">
        <v>1</v>
      </c>
      <c r="F1215" s="161" t="s">
        <v>239</v>
      </c>
      <c r="H1215" s="162">
        <v>8</v>
      </c>
      <c r="L1215" s="159"/>
      <c r="M1215" s="163"/>
      <c r="N1215" s="164"/>
      <c r="O1215" s="164"/>
      <c r="P1215" s="164"/>
      <c r="Q1215" s="164"/>
      <c r="R1215" s="164"/>
      <c r="S1215" s="164"/>
      <c r="T1215" s="165"/>
      <c r="AT1215" s="160" t="s">
        <v>195</v>
      </c>
      <c r="AU1215" s="160" t="s">
        <v>82</v>
      </c>
      <c r="AV1215" s="13" t="s">
        <v>82</v>
      </c>
      <c r="AW1215" s="13" t="s">
        <v>28</v>
      </c>
      <c r="AX1215" s="13" t="s">
        <v>72</v>
      </c>
      <c r="AY1215" s="160" t="s">
        <v>182</v>
      </c>
    </row>
    <row r="1216" spans="2:65" s="14" customFormat="1">
      <c r="B1216" s="166"/>
      <c r="D1216" s="153" t="s">
        <v>195</v>
      </c>
      <c r="E1216" s="167" t="s">
        <v>1</v>
      </c>
      <c r="F1216" s="168" t="s">
        <v>205</v>
      </c>
      <c r="H1216" s="169">
        <v>8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7" t="s">
        <v>195</v>
      </c>
      <c r="AU1216" s="167" t="s">
        <v>82</v>
      </c>
      <c r="AV1216" s="14" t="s">
        <v>188</v>
      </c>
      <c r="AW1216" s="14" t="s">
        <v>28</v>
      </c>
      <c r="AX1216" s="14" t="s">
        <v>80</v>
      </c>
      <c r="AY1216" s="167" t="s">
        <v>182</v>
      </c>
    </row>
    <row r="1217" spans="2:65" s="1" customFormat="1" ht="24" customHeight="1">
      <c r="B1217" s="139"/>
      <c r="C1217" s="140" t="s">
        <v>1523</v>
      </c>
      <c r="D1217" s="140" t="s">
        <v>184</v>
      </c>
      <c r="E1217" s="141" t="s">
        <v>1524</v>
      </c>
      <c r="F1217" s="142" t="s">
        <v>1525</v>
      </c>
      <c r="G1217" s="143" t="s">
        <v>769</v>
      </c>
      <c r="H1217" s="144">
        <v>283.5</v>
      </c>
      <c r="I1217" s="145"/>
      <c r="J1217" s="145">
        <f>ROUND(I1217*H1217,2)</f>
        <v>0</v>
      </c>
      <c r="K1217" s="142" t="s">
        <v>1</v>
      </c>
      <c r="L1217" s="29"/>
      <c r="M1217" s="146" t="s">
        <v>1</v>
      </c>
      <c r="N1217" s="147" t="s">
        <v>37</v>
      </c>
      <c r="O1217" s="148">
        <v>0</v>
      </c>
      <c r="P1217" s="148">
        <f>O1217*H1217</f>
        <v>0</v>
      </c>
      <c r="Q1217" s="148">
        <v>0</v>
      </c>
      <c r="R1217" s="148">
        <f>Q1217*H1217</f>
        <v>0</v>
      </c>
      <c r="S1217" s="148">
        <v>0</v>
      </c>
      <c r="T1217" s="149">
        <f>S1217*H1217</f>
        <v>0</v>
      </c>
      <c r="AR1217" s="150" t="s">
        <v>286</v>
      </c>
      <c r="AT1217" s="150" t="s">
        <v>184</v>
      </c>
      <c r="AU1217" s="150" t="s">
        <v>82</v>
      </c>
      <c r="AY1217" s="17" t="s">
        <v>182</v>
      </c>
      <c r="BE1217" s="151">
        <f>IF(N1217="základní",J1217,0)</f>
        <v>0</v>
      </c>
      <c r="BF1217" s="151">
        <f>IF(N1217="snížená",J1217,0)</f>
        <v>0</v>
      </c>
      <c r="BG1217" s="151">
        <f>IF(N1217="zákl. přenesená",J1217,0)</f>
        <v>0</v>
      </c>
      <c r="BH1217" s="151">
        <f>IF(N1217="sníž. přenesená",J1217,0)</f>
        <v>0</v>
      </c>
      <c r="BI1217" s="151">
        <f>IF(N1217="nulová",J1217,0)</f>
        <v>0</v>
      </c>
      <c r="BJ1217" s="17" t="s">
        <v>80</v>
      </c>
      <c r="BK1217" s="151">
        <f>ROUND(I1217*H1217,2)</f>
        <v>0</v>
      </c>
      <c r="BL1217" s="17" t="s">
        <v>286</v>
      </c>
      <c r="BM1217" s="150" t="s">
        <v>1526</v>
      </c>
    </row>
    <row r="1218" spans="2:65" s="13" customFormat="1">
      <c r="B1218" s="159"/>
      <c r="D1218" s="153" t="s">
        <v>195</v>
      </c>
      <c r="E1218" s="160" t="s">
        <v>1</v>
      </c>
      <c r="F1218" s="161" t="s">
        <v>1527</v>
      </c>
      <c r="H1218" s="162">
        <v>283.5</v>
      </c>
      <c r="L1218" s="159"/>
      <c r="M1218" s="163"/>
      <c r="N1218" s="164"/>
      <c r="O1218" s="164"/>
      <c r="P1218" s="164"/>
      <c r="Q1218" s="164"/>
      <c r="R1218" s="164"/>
      <c r="S1218" s="164"/>
      <c r="T1218" s="165"/>
      <c r="AT1218" s="160" t="s">
        <v>195</v>
      </c>
      <c r="AU1218" s="160" t="s">
        <v>82</v>
      </c>
      <c r="AV1218" s="13" t="s">
        <v>82</v>
      </c>
      <c r="AW1218" s="13" t="s">
        <v>28</v>
      </c>
      <c r="AX1218" s="13" t="s">
        <v>72</v>
      </c>
      <c r="AY1218" s="160" t="s">
        <v>182</v>
      </c>
    </row>
    <row r="1219" spans="2:65" s="14" customFormat="1">
      <c r="B1219" s="166"/>
      <c r="D1219" s="153" t="s">
        <v>195</v>
      </c>
      <c r="E1219" s="167" t="s">
        <v>1</v>
      </c>
      <c r="F1219" s="168" t="s">
        <v>205</v>
      </c>
      <c r="H1219" s="169">
        <v>283.5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7" t="s">
        <v>195</v>
      </c>
      <c r="AU1219" s="167" t="s">
        <v>82</v>
      </c>
      <c r="AV1219" s="14" t="s">
        <v>188</v>
      </c>
      <c r="AW1219" s="14" t="s">
        <v>28</v>
      </c>
      <c r="AX1219" s="14" t="s">
        <v>80</v>
      </c>
      <c r="AY1219" s="167" t="s">
        <v>182</v>
      </c>
    </row>
    <row r="1220" spans="2:65" s="1" customFormat="1" ht="36" customHeight="1">
      <c r="B1220" s="139"/>
      <c r="C1220" s="140" t="s">
        <v>1528</v>
      </c>
      <c r="D1220" s="140" t="s">
        <v>184</v>
      </c>
      <c r="E1220" s="141" t="s">
        <v>1529</v>
      </c>
      <c r="F1220" s="142" t="s">
        <v>1530</v>
      </c>
      <c r="G1220" s="143" t="s">
        <v>461</v>
      </c>
      <c r="H1220" s="144">
        <v>1</v>
      </c>
      <c r="I1220" s="145"/>
      <c r="J1220" s="145">
        <f>ROUND(I1220*H1220,2)</f>
        <v>0</v>
      </c>
      <c r="K1220" s="142" t="s">
        <v>1</v>
      </c>
      <c r="L1220" s="29"/>
      <c r="M1220" s="146" t="s">
        <v>1</v>
      </c>
      <c r="N1220" s="147" t="s">
        <v>37</v>
      </c>
      <c r="O1220" s="148">
        <v>0</v>
      </c>
      <c r="P1220" s="148">
        <f>O1220*H1220</f>
        <v>0</v>
      </c>
      <c r="Q1220" s="148">
        <v>0</v>
      </c>
      <c r="R1220" s="148">
        <f>Q1220*H1220</f>
        <v>0</v>
      </c>
      <c r="S1220" s="148">
        <v>0</v>
      </c>
      <c r="T1220" s="149">
        <f>S1220*H1220</f>
        <v>0</v>
      </c>
      <c r="AR1220" s="150" t="s">
        <v>286</v>
      </c>
      <c r="AT1220" s="150" t="s">
        <v>184</v>
      </c>
      <c r="AU1220" s="150" t="s">
        <v>82</v>
      </c>
      <c r="AY1220" s="17" t="s">
        <v>182</v>
      </c>
      <c r="BE1220" s="151">
        <f>IF(N1220="základní",J1220,0)</f>
        <v>0</v>
      </c>
      <c r="BF1220" s="151">
        <f>IF(N1220="snížená",J1220,0)</f>
        <v>0</v>
      </c>
      <c r="BG1220" s="151">
        <f>IF(N1220="zákl. přenesená",J1220,0)</f>
        <v>0</v>
      </c>
      <c r="BH1220" s="151">
        <f>IF(N1220="sníž. přenesená",J1220,0)</f>
        <v>0</v>
      </c>
      <c r="BI1220" s="151">
        <f>IF(N1220="nulová",J1220,0)</f>
        <v>0</v>
      </c>
      <c r="BJ1220" s="17" t="s">
        <v>80</v>
      </c>
      <c r="BK1220" s="151">
        <f>ROUND(I1220*H1220,2)</f>
        <v>0</v>
      </c>
      <c r="BL1220" s="17" t="s">
        <v>286</v>
      </c>
      <c r="BM1220" s="150" t="s">
        <v>1531</v>
      </c>
    </row>
    <row r="1221" spans="2:65" s="13" customFormat="1">
      <c r="B1221" s="159"/>
      <c r="D1221" s="153" t="s">
        <v>195</v>
      </c>
      <c r="E1221" s="160" t="s">
        <v>1</v>
      </c>
      <c r="F1221" s="161" t="s">
        <v>80</v>
      </c>
      <c r="H1221" s="162">
        <v>1</v>
      </c>
      <c r="L1221" s="159"/>
      <c r="M1221" s="163"/>
      <c r="N1221" s="164"/>
      <c r="O1221" s="164"/>
      <c r="P1221" s="164"/>
      <c r="Q1221" s="164"/>
      <c r="R1221" s="164"/>
      <c r="S1221" s="164"/>
      <c r="T1221" s="165"/>
      <c r="AT1221" s="160" t="s">
        <v>195</v>
      </c>
      <c r="AU1221" s="160" t="s">
        <v>82</v>
      </c>
      <c r="AV1221" s="13" t="s">
        <v>82</v>
      </c>
      <c r="AW1221" s="13" t="s">
        <v>28</v>
      </c>
      <c r="AX1221" s="13" t="s">
        <v>72</v>
      </c>
      <c r="AY1221" s="160" t="s">
        <v>182</v>
      </c>
    </row>
    <row r="1222" spans="2:65" s="14" customFormat="1">
      <c r="B1222" s="166"/>
      <c r="D1222" s="153" t="s">
        <v>195</v>
      </c>
      <c r="E1222" s="167" t="s">
        <v>1</v>
      </c>
      <c r="F1222" s="168" t="s">
        <v>205</v>
      </c>
      <c r="H1222" s="169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7" t="s">
        <v>195</v>
      </c>
      <c r="AU1222" s="167" t="s">
        <v>82</v>
      </c>
      <c r="AV1222" s="14" t="s">
        <v>188</v>
      </c>
      <c r="AW1222" s="14" t="s">
        <v>28</v>
      </c>
      <c r="AX1222" s="14" t="s">
        <v>80</v>
      </c>
      <c r="AY1222" s="167" t="s">
        <v>182</v>
      </c>
    </row>
    <row r="1223" spans="2:65" s="1" customFormat="1" ht="24" customHeight="1">
      <c r="B1223" s="139"/>
      <c r="C1223" s="140" t="s">
        <v>1532</v>
      </c>
      <c r="D1223" s="140" t="s">
        <v>184</v>
      </c>
      <c r="E1223" s="141" t="s">
        <v>1533</v>
      </c>
      <c r="F1223" s="142" t="s">
        <v>1534</v>
      </c>
      <c r="G1223" s="143" t="s">
        <v>461</v>
      </c>
      <c r="H1223" s="144">
        <v>1</v>
      </c>
      <c r="I1223" s="145"/>
      <c r="J1223" s="145">
        <f>ROUND(I1223*H1223,2)</f>
        <v>0</v>
      </c>
      <c r="K1223" s="142" t="s">
        <v>1</v>
      </c>
      <c r="L1223" s="29"/>
      <c r="M1223" s="146" t="s">
        <v>1</v>
      </c>
      <c r="N1223" s="147" t="s">
        <v>37</v>
      </c>
      <c r="O1223" s="148">
        <v>0</v>
      </c>
      <c r="P1223" s="148">
        <f>O1223*H1223</f>
        <v>0</v>
      </c>
      <c r="Q1223" s="148">
        <v>0</v>
      </c>
      <c r="R1223" s="148">
        <f>Q1223*H1223</f>
        <v>0</v>
      </c>
      <c r="S1223" s="148">
        <v>0</v>
      </c>
      <c r="T1223" s="149">
        <f>S1223*H1223</f>
        <v>0</v>
      </c>
      <c r="AR1223" s="150" t="s">
        <v>286</v>
      </c>
      <c r="AT1223" s="150" t="s">
        <v>184</v>
      </c>
      <c r="AU1223" s="150" t="s">
        <v>82</v>
      </c>
      <c r="AY1223" s="17" t="s">
        <v>182</v>
      </c>
      <c r="BE1223" s="151">
        <f>IF(N1223="základní",J1223,0)</f>
        <v>0</v>
      </c>
      <c r="BF1223" s="151">
        <f>IF(N1223="snížená",J1223,0)</f>
        <v>0</v>
      </c>
      <c r="BG1223" s="151">
        <f>IF(N1223="zákl. přenesená",J1223,0)</f>
        <v>0</v>
      </c>
      <c r="BH1223" s="151">
        <f>IF(N1223="sníž. přenesená",J1223,0)</f>
        <v>0</v>
      </c>
      <c r="BI1223" s="151">
        <f>IF(N1223="nulová",J1223,0)</f>
        <v>0</v>
      </c>
      <c r="BJ1223" s="17" t="s">
        <v>80</v>
      </c>
      <c r="BK1223" s="151">
        <f>ROUND(I1223*H1223,2)</f>
        <v>0</v>
      </c>
      <c r="BL1223" s="17" t="s">
        <v>286</v>
      </c>
      <c r="BM1223" s="150" t="s">
        <v>1535</v>
      </c>
    </row>
    <row r="1224" spans="2:65" s="13" customFormat="1">
      <c r="B1224" s="159"/>
      <c r="D1224" s="153" t="s">
        <v>195</v>
      </c>
      <c r="E1224" s="160" t="s">
        <v>1</v>
      </c>
      <c r="F1224" s="161" t="s">
        <v>80</v>
      </c>
      <c r="H1224" s="162">
        <v>1</v>
      </c>
      <c r="L1224" s="159"/>
      <c r="M1224" s="163"/>
      <c r="N1224" s="164"/>
      <c r="O1224" s="164"/>
      <c r="P1224" s="164"/>
      <c r="Q1224" s="164"/>
      <c r="R1224" s="164"/>
      <c r="S1224" s="164"/>
      <c r="T1224" s="165"/>
      <c r="AT1224" s="160" t="s">
        <v>195</v>
      </c>
      <c r="AU1224" s="160" t="s">
        <v>82</v>
      </c>
      <c r="AV1224" s="13" t="s">
        <v>82</v>
      </c>
      <c r="AW1224" s="13" t="s">
        <v>28</v>
      </c>
      <c r="AX1224" s="13" t="s">
        <v>72</v>
      </c>
      <c r="AY1224" s="160" t="s">
        <v>182</v>
      </c>
    </row>
    <row r="1225" spans="2:65" s="14" customFormat="1">
      <c r="B1225" s="166"/>
      <c r="D1225" s="153" t="s">
        <v>195</v>
      </c>
      <c r="E1225" s="167" t="s">
        <v>1</v>
      </c>
      <c r="F1225" s="168" t="s">
        <v>205</v>
      </c>
      <c r="H1225" s="169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7" t="s">
        <v>195</v>
      </c>
      <c r="AU1225" s="167" t="s">
        <v>82</v>
      </c>
      <c r="AV1225" s="14" t="s">
        <v>188</v>
      </c>
      <c r="AW1225" s="14" t="s">
        <v>28</v>
      </c>
      <c r="AX1225" s="14" t="s">
        <v>80</v>
      </c>
      <c r="AY1225" s="167" t="s">
        <v>182</v>
      </c>
    </row>
    <row r="1226" spans="2:65" s="1" customFormat="1" ht="36" customHeight="1">
      <c r="B1226" s="139"/>
      <c r="C1226" s="140" t="s">
        <v>1536</v>
      </c>
      <c r="D1226" s="140" t="s">
        <v>184</v>
      </c>
      <c r="E1226" s="141" t="s">
        <v>1537</v>
      </c>
      <c r="F1226" s="142" t="s">
        <v>1538</v>
      </c>
      <c r="G1226" s="143" t="s">
        <v>461</v>
      </c>
      <c r="H1226" s="144">
        <v>1</v>
      </c>
      <c r="I1226" s="145"/>
      <c r="J1226" s="145">
        <f>ROUND(I1226*H1226,2)</f>
        <v>0</v>
      </c>
      <c r="K1226" s="142" t="s">
        <v>1</v>
      </c>
      <c r="L1226" s="29"/>
      <c r="M1226" s="146" t="s">
        <v>1</v>
      </c>
      <c r="N1226" s="147" t="s">
        <v>37</v>
      </c>
      <c r="O1226" s="148">
        <v>0</v>
      </c>
      <c r="P1226" s="148">
        <f>O1226*H1226</f>
        <v>0</v>
      </c>
      <c r="Q1226" s="148">
        <v>0</v>
      </c>
      <c r="R1226" s="148">
        <f>Q1226*H1226</f>
        <v>0</v>
      </c>
      <c r="S1226" s="148">
        <v>0</v>
      </c>
      <c r="T1226" s="149">
        <f>S1226*H1226</f>
        <v>0</v>
      </c>
      <c r="AR1226" s="150" t="s">
        <v>286</v>
      </c>
      <c r="AT1226" s="150" t="s">
        <v>184</v>
      </c>
      <c r="AU1226" s="150" t="s">
        <v>82</v>
      </c>
      <c r="AY1226" s="17" t="s">
        <v>182</v>
      </c>
      <c r="BE1226" s="151">
        <f>IF(N1226="základní",J1226,0)</f>
        <v>0</v>
      </c>
      <c r="BF1226" s="151">
        <f>IF(N1226="snížená",J1226,0)</f>
        <v>0</v>
      </c>
      <c r="BG1226" s="151">
        <f>IF(N1226="zákl. přenesená",J1226,0)</f>
        <v>0</v>
      </c>
      <c r="BH1226" s="151">
        <f>IF(N1226="sníž. přenesená",J1226,0)</f>
        <v>0</v>
      </c>
      <c r="BI1226" s="151">
        <f>IF(N1226="nulová",J1226,0)</f>
        <v>0</v>
      </c>
      <c r="BJ1226" s="17" t="s">
        <v>80</v>
      </c>
      <c r="BK1226" s="151">
        <f>ROUND(I1226*H1226,2)</f>
        <v>0</v>
      </c>
      <c r="BL1226" s="17" t="s">
        <v>286</v>
      </c>
      <c r="BM1226" s="150" t="s">
        <v>1539</v>
      </c>
    </row>
    <row r="1227" spans="2:65" s="1" customFormat="1" ht="24" customHeight="1">
      <c r="B1227" s="139"/>
      <c r="C1227" s="140" t="s">
        <v>1540</v>
      </c>
      <c r="D1227" s="140" t="s">
        <v>184</v>
      </c>
      <c r="E1227" s="141" t="s">
        <v>1541</v>
      </c>
      <c r="F1227" s="142" t="s">
        <v>1542</v>
      </c>
      <c r="G1227" s="143" t="s">
        <v>461</v>
      </c>
      <c r="H1227" s="144">
        <v>1</v>
      </c>
      <c r="I1227" s="145"/>
      <c r="J1227" s="145">
        <f>ROUND(I1227*H1227,2)</f>
        <v>0</v>
      </c>
      <c r="K1227" s="142" t="s">
        <v>1</v>
      </c>
      <c r="L1227" s="29"/>
      <c r="M1227" s="146" t="s">
        <v>1</v>
      </c>
      <c r="N1227" s="147" t="s">
        <v>37</v>
      </c>
      <c r="O1227" s="148">
        <v>0</v>
      </c>
      <c r="P1227" s="148">
        <f>O1227*H1227</f>
        <v>0</v>
      </c>
      <c r="Q1227" s="148">
        <v>0</v>
      </c>
      <c r="R1227" s="148">
        <f>Q1227*H1227</f>
        <v>0</v>
      </c>
      <c r="S1227" s="148">
        <v>0</v>
      </c>
      <c r="T1227" s="149">
        <f>S1227*H1227</f>
        <v>0</v>
      </c>
      <c r="AR1227" s="150" t="s">
        <v>286</v>
      </c>
      <c r="AT1227" s="150" t="s">
        <v>184</v>
      </c>
      <c r="AU1227" s="150" t="s">
        <v>82</v>
      </c>
      <c r="AY1227" s="17" t="s">
        <v>182</v>
      </c>
      <c r="BE1227" s="151">
        <f>IF(N1227="základní",J1227,0)</f>
        <v>0</v>
      </c>
      <c r="BF1227" s="151">
        <f>IF(N1227="snížená",J1227,0)</f>
        <v>0</v>
      </c>
      <c r="BG1227" s="151">
        <f>IF(N1227="zákl. přenesená",J1227,0)</f>
        <v>0</v>
      </c>
      <c r="BH1227" s="151">
        <f>IF(N1227="sníž. přenesená",J1227,0)</f>
        <v>0</v>
      </c>
      <c r="BI1227" s="151">
        <f>IF(N1227="nulová",J1227,0)</f>
        <v>0</v>
      </c>
      <c r="BJ1227" s="17" t="s">
        <v>80</v>
      </c>
      <c r="BK1227" s="151">
        <f>ROUND(I1227*H1227,2)</f>
        <v>0</v>
      </c>
      <c r="BL1227" s="17" t="s">
        <v>286</v>
      </c>
      <c r="BM1227" s="150" t="s">
        <v>1543</v>
      </c>
    </row>
    <row r="1228" spans="2:65" s="1" customFormat="1" ht="36" customHeight="1">
      <c r="B1228" s="139"/>
      <c r="C1228" s="140" t="s">
        <v>1544</v>
      </c>
      <c r="D1228" s="140" t="s">
        <v>184</v>
      </c>
      <c r="E1228" s="141" t="s">
        <v>1545</v>
      </c>
      <c r="F1228" s="142" t="s">
        <v>1546</v>
      </c>
      <c r="G1228" s="143" t="s">
        <v>461</v>
      </c>
      <c r="H1228" s="144">
        <v>0</v>
      </c>
      <c r="I1228" s="145"/>
      <c r="J1228" s="145">
        <f>ROUND(I1228*H1228,2)</f>
        <v>0</v>
      </c>
      <c r="K1228" s="142" t="s">
        <v>1</v>
      </c>
      <c r="L1228" s="29"/>
      <c r="M1228" s="146" t="s">
        <v>1</v>
      </c>
      <c r="N1228" s="147" t="s">
        <v>37</v>
      </c>
      <c r="O1228" s="148">
        <v>0</v>
      </c>
      <c r="P1228" s="148">
        <f>O1228*H1228</f>
        <v>0</v>
      </c>
      <c r="Q1228" s="148">
        <v>0</v>
      </c>
      <c r="R1228" s="148">
        <f>Q1228*H1228</f>
        <v>0</v>
      </c>
      <c r="S1228" s="148">
        <v>0</v>
      </c>
      <c r="T1228" s="149">
        <f>S1228*H1228</f>
        <v>0</v>
      </c>
      <c r="AR1228" s="150" t="s">
        <v>286</v>
      </c>
      <c r="AT1228" s="150" t="s">
        <v>184</v>
      </c>
      <c r="AU1228" s="150" t="s">
        <v>82</v>
      </c>
      <c r="AY1228" s="17" t="s">
        <v>182</v>
      </c>
      <c r="BE1228" s="151">
        <f>IF(N1228="základní",J1228,0)</f>
        <v>0</v>
      </c>
      <c r="BF1228" s="151">
        <f>IF(N1228="snížená",J1228,0)</f>
        <v>0</v>
      </c>
      <c r="BG1228" s="151">
        <f>IF(N1228="zákl. přenesená",J1228,0)</f>
        <v>0</v>
      </c>
      <c r="BH1228" s="151">
        <f>IF(N1228="sníž. přenesená",J1228,0)</f>
        <v>0</v>
      </c>
      <c r="BI1228" s="151">
        <f>IF(N1228="nulová",J1228,0)</f>
        <v>0</v>
      </c>
      <c r="BJ1228" s="17" t="s">
        <v>80</v>
      </c>
      <c r="BK1228" s="151">
        <f>ROUND(I1228*H1228,2)</f>
        <v>0</v>
      </c>
      <c r="BL1228" s="17" t="s">
        <v>286</v>
      </c>
      <c r="BM1228" s="150" t="s">
        <v>1547</v>
      </c>
    </row>
    <row r="1229" spans="2:65" s="11" customFormat="1" ht="22.9" customHeight="1">
      <c r="B1229" s="127"/>
      <c r="D1229" s="128" t="s">
        <v>71</v>
      </c>
      <c r="E1229" s="137" t="s">
        <v>1548</v>
      </c>
      <c r="F1229" s="137" t="s">
        <v>1549</v>
      </c>
      <c r="J1229" s="138">
        <f>BK1229</f>
        <v>0</v>
      </c>
      <c r="L1229" s="127"/>
      <c r="M1229" s="131"/>
      <c r="N1229" s="132"/>
      <c r="O1229" s="132"/>
      <c r="P1229" s="133">
        <f>SUM(P1230:P1251)</f>
        <v>522.11540000000002</v>
      </c>
      <c r="Q1229" s="132"/>
      <c r="R1229" s="133">
        <f>SUM(R1230:R1251)</f>
        <v>10.37189802</v>
      </c>
      <c r="S1229" s="132"/>
      <c r="T1229" s="134">
        <f>SUM(T1230:T1251)</f>
        <v>0</v>
      </c>
      <c r="AR1229" s="128" t="s">
        <v>82</v>
      </c>
      <c r="AT1229" s="135" t="s">
        <v>71</v>
      </c>
      <c r="AU1229" s="135" t="s">
        <v>80</v>
      </c>
      <c r="AY1229" s="128" t="s">
        <v>182</v>
      </c>
      <c r="BK1229" s="136">
        <f>SUM(BK1230:BK1251)</f>
        <v>0</v>
      </c>
    </row>
    <row r="1230" spans="2:65" s="1" customFormat="1" ht="24" customHeight="1">
      <c r="B1230" s="139"/>
      <c r="C1230" s="140" t="s">
        <v>1560</v>
      </c>
      <c r="D1230" s="140" t="s">
        <v>184</v>
      </c>
      <c r="E1230" s="141" t="s">
        <v>1561</v>
      </c>
      <c r="F1230" s="142" t="s">
        <v>1562</v>
      </c>
      <c r="G1230" s="143" t="s">
        <v>242</v>
      </c>
      <c r="H1230" s="144">
        <v>378.77100000000002</v>
      </c>
      <c r="I1230" s="145"/>
      <c r="J1230" s="145">
        <f>ROUND(I1230*H1230,2)</f>
        <v>0</v>
      </c>
      <c r="K1230" s="142" t="s">
        <v>971</v>
      </c>
      <c r="L1230" s="29"/>
      <c r="M1230" s="146" t="s">
        <v>1</v>
      </c>
      <c r="N1230" s="147" t="s">
        <v>37</v>
      </c>
      <c r="O1230" s="148">
        <v>0.6</v>
      </c>
      <c r="P1230" s="148">
        <f>O1230*H1230</f>
        <v>227.26259999999999</v>
      </c>
      <c r="Q1230" s="148">
        <v>6.2E-4</v>
      </c>
      <c r="R1230" s="148">
        <f>Q1230*H1230</f>
        <v>0.23483802000000001</v>
      </c>
      <c r="S1230" s="148">
        <v>0</v>
      </c>
      <c r="T1230" s="149">
        <f>S1230*H1230</f>
        <v>0</v>
      </c>
      <c r="AR1230" s="150" t="s">
        <v>286</v>
      </c>
      <c r="AT1230" s="150" t="s">
        <v>184</v>
      </c>
      <c r="AU1230" s="150" t="s">
        <v>82</v>
      </c>
      <c r="AY1230" s="17" t="s">
        <v>182</v>
      </c>
      <c r="BE1230" s="151">
        <f>IF(N1230="základní",J1230,0)</f>
        <v>0</v>
      </c>
      <c r="BF1230" s="151">
        <f>IF(N1230="snížená",J1230,0)</f>
        <v>0</v>
      </c>
      <c r="BG1230" s="151">
        <f>IF(N1230="zákl. přenesená",J1230,0)</f>
        <v>0</v>
      </c>
      <c r="BH1230" s="151">
        <f>IF(N1230="sníž. přenesená",J1230,0)</f>
        <v>0</v>
      </c>
      <c r="BI1230" s="151">
        <f>IF(N1230="nulová",J1230,0)</f>
        <v>0</v>
      </c>
      <c r="BJ1230" s="17" t="s">
        <v>80</v>
      </c>
      <c r="BK1230" s="151">
        <f>ROUND(I1230*H1230,2)</f>
        <v>0</v>
      </c>
      <c r="BL1230" s="17" t="s">
        <v>286</v>
      </c>
      <c r="BM1230" s="150" t="s">
        <v>1563</v>
      </c>
    </row>
    <row r="1231" spans="2:65" s="12" customFormat="1">
      <c r="B1231" s="152"/>
      <c r="D1231" s="153" t="s">
        <v>195</v>
      </c>
      <c r="E1231" s="154" t="s">
        <v>1</v>
      </c>
      <c r="F1231" s="155" t="s">
        <v>1550</v>
      </c>
      <c r="H1231" s="154" t="s">
        <v>1</v>
      </c>
      <c r="L1231" s="152"/>
      <c r="M1231" s="156"/>
      <c r="N1231" s="157"/>
      <c r="O1231" s="157"/>
      <c r="P1231" s="157"/>
      <c r="Q1231" s="157"/>
      <c r="R1231" s="157"/>
      <c r="S1231" s="157"/>
      <c r="T1231" s="158"/>
      <c r="AT1231" s="154" t="s">
        <v>195</v>
      </c>
      <c r="AU1231" s="154" t="s">
        <v>82</v>
      </c>
      <c r="AV1231" s="12" t="s">
        <v>80</v>
      </c>
      <c r="AW1231" s="12" t="s">
        <v>28</v>
      </c>
      <c r="AX1231" s="12" t="s">
        <v>72</v>
      </c>
      <c r="AY1231" s="154" t="s">
        <v>182</v>
      </c>
    </row>
    <row r="1232" spans="2:65" s="12" customFormat="1">
      <c r="B1232" s="152"/>
      <c r="D1232" s="153" t="s">
        <v>195</v>
      </c>
      <c r="E1232" s="154" t="s">
        <v>1</v>
      </c>
      <c r="F1232" s="155" t="s">
        <v>1551</v>
      </c>
      <c r="H1232" s="154" t="s">
        <v>1</v>
      </c>
      <c r="L1232" s="152"/>
      <c r="M1232" s="156"/>
      <c r="N1232" s="157"/>
      <c r="O1232" s="157"/>
      <c r="P1232" s="157"/>
      <c r="Q1232" s="157"/>
      <c r="R1232" s="157"/>
      <c r="S1232" s="157"/>
      <c r="T1232" s="158"/>
      <c r="AT1232" s="154" t="s">
        <v>195</v>
      </c>
      <c r="AU1232" s="154" t="s">
        <v>82</v>
      </c>
      <c r="AV1232" s="12" t="s">
        <v>80</v>
      </c>
      <c r="AW1232" s="12" t="s">
        <v>28</v>
      </c>
      <c r="AX1232" s="12" t="s">
        <v>72</v>
      </c>
      <c r="AY1232" s="154" t="s">
        <v>182</v>
      </c>
    </row>
    <row r="1233" spans="2:65" s="13" customFormat="1">
      <c r="B1233" s="159"/>
      <c r="D1233" s="153" t="s">
        <v>195</v>
      </c>
      <c r="E1233" s="160" t="s">
        <v>1</v>
      </c>
      <c r="F1233" s="161" t="s">
        <v>1552</v>
      </c>
      <c r="H1233" s="162">
        <v>34.353999999999999</v>
      </c>
      <c r="L1233" s="159"/>
      <c r="M1233" s="163"/>
      <c r="N1233" s="164"/>
      <c r="O1233" s="164"/>
      <c r="P1233" s="164"/>
      <c r="Q1233" s="164"/>
      <c r="R1233" s="164"/>
      <c r="S1233" s="164"/>
      <c r="T1233" s="165"/>
      <c r="AT1233" s="160" t="s">
        <v>195</v>
      </c>
      <c r="AU1233" s="160" t="s">
        <v>82</v>
      </c>
      <c r="AV1233" s="13" t="s">
        <v>82</v>
      </c>
      <c r="AW1233" s="13" t="s">
        <v>28</v>
      </c>
      <c r="AX1233" s="13" t="s">
        <v>72</v>
      </c>
      <c r="AY1233" s="160" t="s">
        <v>182</v>
      </c>
    </row>
    <row r="1234" spans="2:65" s="12" customFormat="1">
      <c r="B1234" s="152"/>
      <c r="D1234" s="153" t="s">
        <v>195</v>
      </c>
      <c r="E1234" s="154" t="s">
        <v>1</v>
      </c>
      <c r="F1234" s="155" t="s">
        <v>1553</v>
      </c>
      <c r="H1234" s="154" t="s">
        <v>1</v>
      </c>
      <c r="L1234" s="152"/>
      <c r="M1234" s="156"/>
      <c r="N1234" s="157"/>
      <c r="O1234" s="157"/>
      <c r="P1234" s="157"/>
      <c r="Q1234" s="157"/>
      <c r="R1234" s="157"/>
      <c r="S1234" s="157"/>
      <c r="T1234" s="158"/>
      <c r="AT1234" s="154" t="s">
        <v>195</v>
      </c>
      <c r="AU1234" s="154" t="s">
        <v>82</v>
      </c>
      <c r="AV1234" s="12" t="s">
        <v>80</v>
      </c>
      <c r="AW1234" s="12" t="s">
        <v>28</v>
      </c>
      <c r="AX1234" s="12" t="s">
        <v>72</v>
      </c>
      <c r="AY1234" s="154" t="s">
        <v>182</v>
      </c>
    </row>
    <row r="1235" spans="2:65" s="12" customFormat="1">
      <c r="B1235" s="152"/>
      <c r="D1235" s="153" t="s">
        <v>195</v>
      </c>
      <c r="E1235" s="154" t="s">
        <v>1</v>
      </c>
      <c r="F1235" s="155" t="s">
        <v>900</v>
      </c>
      <c r="H1235" s="154" t="s">
        <v>1</v>
      </c>
      <c r="L1235" s="152"/>
      <c r="M1235" s="156"/>
      <c r="N1235" s="157"/>
      <c r="O1235" s="157"/>
      <c r="P1235" s="157"/>
      <c r="Q1235" s="157"/>
      <c r="R1235" s="157"/>
      <c r="S1235" s="157"/>
      <c r="T1235" s="158"/>
      <c r="AT1235" s="154" t="s">
        <v>195</v>
      </c>
      <c r="AU1235" s="154" t="s">
        <v>82</v>
      </c>
      <c r="AV1235" s="12" t="s">
        <v>80</v>
      </c>
      <c r="AW1235" s="12" t="s">
        <v>28</v>
      </c>
      <c r="AX1235" s="12" t="s">
        <v>72</v>
      </c>
      <c r="AY1235" s="154" t="s">
        <v>182</v>
      </c>
    </row>
    <row r="1236" spans="2:65" s="13" customFormat="1">
      <c r="B1236" s="159"/>
      <c r="D1236" s="153" t="s">
        <v>195</v>
      </c>
      <c r="E1236" s="160" t="s">
        <v>1</v>
      </c>
      <c r="F1236" s="161" t="s">
        <v>1554</v>
      </c>
      <c r="H1236" s="162">
        <v>151.60599999999999</v>
      </c>
      <c r="L1236" s="159"/>
      <c r="M1236" s="163"/>
      <c r="N1236" s="164"/>
      <c r="O1236" s="164"/>
      <c r="P1236" s="164"/>
      <c r="Q1236" s="164"/>
      <c r="R1236" s="164"/>
      <c r="S1236" s="164"/>
      <c r="T1236" s="165"/>
      <c r="AT1236" s="160" t="s">
        <v>195</v>
      </c>
      <c r="AU1236" s="160" t="s">
        <v>82</v>
      </c>
      <c r="AV1236" s="13" t="s">
        <v>82</v>
      </c>
      <c r="AW1236" s="13" t="s">
        <v>28</v>
      </c>
      <c r="AX1236" s="13" t="s">
        <v>72</v>
      </c>
      <c r="AY1236" s="160" t="s">
        <v>182</v>
      </c>
    </row>
    <row r="1237" spans="2:65" s="12" customFormat="1">
      <c r="B1237" s="152"/>
      <c r="D1237" s="153" t="s">
        <v>195</v>
      </c>
      <c r="E1237" s="154" t="s">
        <v>1</v>
      </c>
      <c r="F1237" s="155" t="s">
        <v>895</v>
      </c>
      <c r="H1237" s="154" t="s">
        <v>1</v>
      </c>
      <c r="L1237" s="152"/>
      <c r="M1237" s="156"/>
      <c r="N1237" s="157"/>
      <c r="O1237" s="157"/>
      <c r="P1237" s="157"/>
      <c r="Q1237" s="157"/>
      <c r="R1237" s="157"/>
      <c r="S1237" s="157"/>
      <c r="T1237" s="158"/>
      <c r="AT1237" s="154" t="s">
        <v>195</v>
      </c>
      <c r="AU1237" s="154" t="s">
        <v>82</v>
      </c>
      <c r="AV1237" s="12" t="s">
        <v>80</v>
      </c>
      <c r="AW1237" s="12" t="s">
        <v>28</v>
      </c>
      <c r="AX1237" s="12" t="s">
        <v>72</v>
      </c>
      <c r="AY1237" s="154" t="s">
        <v>182</v>
      </c>
    </row>
    <row r="1238" spans="2:65" s="12" customFormat="1">
      <c r="B1238" s="152"/>
      <c r="D1238" s="153" t="s">
        <v>195</v>
      </c>
      <c r="E1238" s="154" t="s">
        <v>1</v>
      </c>
      <c r="F1238" s="155" t="s">
        <v>1555</v>
      </c>
      <c r="H1238" s="154" t="s">
        <v>1</v>
      </c>
      <c r="L1238" s="152"/>
      <c r="M1238" s="156"/>
      <c r="N1238" s="157"/>
      <c r="O1238" s="157"/>
      <c r="P1238" s="157"/>
      <c r="Q1238" s="157"/>
      <c r="R1238" s="157"/>
      <c r="S1238" s="157"/>
      <c r="T1238" s="158"/>
      <c r="AT1238" s="154" t="s">
        <v>195</v>
      </c>
      <c r="AU1238" s="154" t="s">
        <v>82</v>
      </c>
      <c r="AV1238" s="12" t="s">
        <v>80</v>
      </c>
      <c r="AW1238" s="12" t="s">
        <v>28</v>
      </c>
      <c r="AX1238" s="12" t="s">
        <v>72</v>
      </c>
      <c r="AY1238" s="154" t="s">
        <v>182</v>
      </c>
    </row>
    <row r="1239" spans="2:65" s="13" customFormat="1">
      <c r="B1239" s="159"/>
      <c r="D1239" s="153" t="s">
        <v>195</v>
      </c>
      <c r="E1239" s="160" t="s">
        <v>1</v>
      </c>
      <c r="F1239" s="161" t="s">
        <v>1556</v>
      </c>
      <c r="H1239" s="162">
        <v>55.994</v>
      </c>
      <c r="L1239" s="159"/>
      <c r="M1239" s="163"/>
      <c r="N1239" s="164"/>
      <c r="O1239" s="164"/>
      <c r="P1239" s="164"/>
      <c r="Q1239" s="164"/>
      <c r="R1239" s="164"/>
      <c r="S1239" s="164"/>
      <c r="T1239" s="165"/>
      <c r="AT1239" s="160" t="s">
        <v>195</v>
      </c>
      <c r="AU1239" s="160" t="s">
        <v>82</v>
      </c>
      <c r="AV1239" s="13" t="s">
        <v>82</v>
      </c>
      <c r="AW1239" s="13" t="s">
        <v>28</v>
      </c>
      <c r="AX1239" s="13" t="s">
        <v>72</v>
      </c>
      <c r="AY1239" s="160" t="s">
        <v>182</v>
      </c>
    </row>
    <row r="1240" spans="2:65" s="12" customFormat="1">
      <c r="B1240" s="152"/>
      <c r="D1240" s="153" t="s">
        <v>195</v>
      </c>
      <c r="E1240" s="154" t="s">
        <v>1</v>
      </c>
      <c r="F1240" s="155" t="s">
        <v>1557</v>
      </c>
      <c r="H1240" s="154" t="s">
        <v>1</v>
      </c>
      <c r="L1240" s="152"/>
      <c r="M1240" s="156"/>
      <c r="N1240" s="157"/>
      <c r="O1240" s="157"/>
      <c r="P1240" s="157"/>
      <c r="Q1240" s="157"/>
      <c r="R1240" s="157"/>
      <c r="S1240" s="157"/>
      <c r="T1240" s="158"/>
      <c r="AT1240" s="154" t="s">
        <v>195</v>
      </c>
      <c r="AU1240" s="154" t="s">
        <v>82</v>
      </c>
      <c r="AV1240" s="12" t="s">
        <v>80</v>
      </c>
      <c r="AW1240" s="12" t="s">
        <v>28</v>
      </c>
      <c r="AX1240" s="12" t="s">
        <v>72</v>
      </c>
      <c r="AY1240" s="154" t="s">
        <v>182</v>
      </c>
    </row>
    <row r="1241" spans="2:65" s="13" customFormat="1">
      <c r="B1241" s="159"/>
      <c r="D1241" s="153" t="s">
        <v>195</v>
      </c>
      <c r="E1241" s="160" t="s">
        <v>1</v>
      </c>
      <c r="F1241" s="161" t="s">
        <v>1558</v>
      </c>
      <c r="H1241" s="162">
        <v>98.584999999999994</v>
      </c>
      <c r="L1241" s="159"/>
      <c r="M1241" s="163"/>
      <c r="N1241" s="164"/>
      <c r="O1241" s="164"/>
      <c r="P1241" s="164"/>
      <c r="Q1241" s="164"/>
      <c r="R1241" s="164"/>
      <c r="S1241" s="164"/>
      <c r="T1241" s="165"/>
      <c r="AT1241" s="160" t="s">
        <v>195</v>
      </c>
      <c r="AU1241" s="160" t="s">
        <v>82</v>
      </c>
      <c r="AV1241" s="13" t="s">
        <v>82</v>
      </c>
      <c r="AW1241" s="13" t="s">
        <v>28</v>
      </c>
      <c r="AX1241" s="13" t="s">
        <v>72</v>
      </c>
      <c r="AY1241" s="160" t="s">
        <v>182</v>
      </c>
    </row>
    <row r="1242" spans="2:65" s="13" customFormat="1">
      <c r="B1242" s="159"/>
      <c r="D1242" s="153" t="s">
        <v>195</v>
      </c>
      <c r="E1242" s="160" t="s">
        <v>1</v>
      </c>
      <c r="F1242" s="161" t="s">
        <v>1559</v>
      </c>
      <c r="H1242" s="162">
        <v>38.231999999999999</v>
      </c>
      <c r="L1242" s="159"/>
      <c r="M1242" s="163"/>
      <c r="N1242" s="164"/>
      <c r="O1242" s="164"/>
      <c r="P1242" s="164"/>
      <c r="Q1242" s="164"/>
      <c r="R1242" s="164"/>
      <c r="S1242" s="164"/>
      <c r="T1242" s="165"/>
      <c r="AT1242" s="160" t="s">
        <v>195</v>
      </c>
      <c r="AU1242" s="160" t="s">
        <v>82</v>
      </c>
      <c r="AV1242" s="13" t="s">
        <v>82</v>
      </c>
      <c r="AW1242" s="13" t="s">
        <v>28</v>
      </c>
      <c r="AX1242" s="13" t="s">
        <v>72</v>
      </c>
      <c r="AY1242" s="160" t="s">
        <v>182</v>
      </c>
    </row>
    <row r="1243" spans="2:65" s="14" customFormat="1">
      <c r="B1243" s="166"/>
      <c r="D1243" s="153" t="s">
        <v>195</v>
      </c>
      <c r="E1243" s="167" t="s">
        <v>1</v>
      </c>
      <c r="F1243" s="168" t="s">
        <v>205</v>
      </c>
      <c r="H1243" s="169">
        <v>378.77100000000002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7" t="s">
        <v>195</v>
      </c>
      <c r="AU1243" s="167" t="s">
        <v>82</v>
      </c>
      <c r="AV1243" s="14" t="s">
        <v>188</v>
      </c>
      <c r="AW1243" s="14" t="s">
        <v>28</v>
      </c>
      <c r="AX1243" s="14" t="s">
        <v>80</v>
      </c>
      <c r="AY1243" s="167" t="s">
        <v>182</v>
      </c>
    </row>
    <row r="1244" spans="2:65" s="1" customFormat="1" ht="24" customHeight="1">
      <c r="B1244" s="139"/>
      <c r="C1244" s="173" t="s">
        <v>1564</v>
      </c>
      <c r="D1244" s="173" t="s">
        <v>266</v>
      </c>
      <c r="E1244" s="174" t="s">
        <v>1565</v>
      </c>
      <c r="F1244" s="175" t="s">
        <v>1566</v>
      </c>
      <c r="G1244" s="176" t="s">
        <v>242</v>
      </c>
      <c r="H1244" s="177">
        <v>380</v>
      </c>
      <c r="I1244" s="178"/>
      <c r="J1244" s="178">
        <f>ROUND(I1244*H1244,2)</f>
        <v>0</v>
      </c>
      <c r="K1244" s="175" t="s">
        <v>1</v>
      </c>
      <c r="L1244" s="179"/>
      <c r="M1244" s="180" t="s">
        <v>1</v>
      </c>
      <c r="N1244" s="181" t="s">
        <v>37</v>
      </c>
      <c r="O1244" s="148">
        <v>0</v>
      </c>
      <c r="P1244" s="148">
        <f>O1244*H1244</f>
        <v>0</v>
      </c>
      <c r="Q1244" s="148">
        <v>6.7499999999999999E-3</v>
      </c>
      <c r="R1244" s="148">
        <f>Q1244*H1244</f>
        <v>2.5649999999999999</v>
      </c>
      <c r="S1244" s="148">
        <v>0</v>
      </c>
      <c r="T1244" s="149">
        <f>S1244*H1244</f>
        <v>0</v>
      </c>
      <c r="AR1244" s="150" t="s">
        <v>391</v>
      </c>
      <c r="AT1244" s="150" t="s">
        <v>266</v>
      </c>
      <c r="AU1244" s="150" t="s">
        <v>82</v>
      </c>
      <c r="AY1244" s="17" t="s">
        <v>182</v>
      </c>
      <c r="BE1244" s="151">
        <f>IF(N1244="základní",J1244,0)</f>
        <v>0</v>
      </c>
      <c r="BF1244" s="151">
        <f>IF(N1244="snížená",J1244,0)</f>
        <v>0</v>
      </c>
      <c r="BG1244" s="151">
        <f>IF(N1244="zákl. přenesená",J1244,0)</f>
        <v>0</v>
      </c>
      <c r="BH1244" s="151">
        <f>IF(N1244="sníž. přenesená",J1244,0)</f>
        <v>0</v>
      </c>
      <c r="BI1244" s="151">
        <f>IF(N1244="nulová",J1244,0)</f>
        <v>0</v>
      </c>
      <c r="BJ1244" s="17" t="s">
        <v>80</v>
      </c>
      <c r="BK1244" s="151">
        <f>ROUND(I1244*H1244,2)</f>
        <v>0</v>
      </c>
      <c r="BL1244" s="17" t="s">
        <v>286</v>
      </c>
      <c r="BM1244" s="150" t="s">
        <v>1567</v>
      </c>
    </row>
    <row r="1245" spans="2:65" s="1" customFormat="1" ht="24" customHeight="1">
      <c r="B1245" s="139"/>
      <c r="C1245" s="140" t="s">
        <v>1568</v>
      </c>
      <c r="D1245" s="140" t="s">
        <v>184</v>
      </c>
      <c r="E1245" s="141" t="s">
        <v>1569</v>
      </c>
      <c r="F1245" s="142" t="s">
        <v>1570</v>
      </c>
      <c r="G1245" s="143" t="s">
        <v>769</v>
      </c>
      <c r="H1245" s="144">
        <v>6701.2</v>
      </c>
      <c r="I1245" s="145"/>
      <c r="J1245" s="145">
        <f>ROUND(I1245*H1245,2)</f>
        <v>0</v>
      </c>
      <c r="K1245" s="142" t="s">
        <v>971</v>
      </c>
      <c r="L1245" s="29"/>
      <c r="M1245" s="146" t="s">
        <v>1</v>
      </c>
      <c r="N1245" s="147" t="s">
        <v>37</v>
      </c>
      <c r="O1245" s="148">
        <v>4.3999999999999997E-2</v>
      </c>
      <c r="P1245" s="148">
        <f>O1245*H1245</f>
        <v>294.8528</v>
      </c>
      <c r="Q1245" s="148">
        <v>5.0000000000000002E-5</v>
      </c>
      <c r="R1245" s="148">
        <f>Q1245*H1245</f>
        <v>0.33506000000000002</v>
      </c>
      <c r="S1245" s="148">
        <v>0</v>
      </c>
      <c r="T1245" s="149">
        <f>S1245*H1245</f>
        <v>0</v>
      </c>
      <c r="AR1245" s="150" t="s">
        <v>286</v>
      </c>
      <c r="AT1245" s="150" t="s">
        <v>184</v>
      </c>
      <c r="AU1245" s="150" t="s">
        <v>82</v>
      </c>
      <c r="AY1245" s="17" t="s">
        <v>182</v>
      </c>
      <c r="BE1245" s="151">
        <f>IF(N1245="základní",J1245,0)</f>
        <v>0</v>
      </c>
      <c r="BF1245" s="151">
        <f>IF(N1245="snížená",J1245,0)</f>
        <v>0</v>
      </c>
      <c r="BG1245" s="151">
        <f>IF(N1245="zákl. přenesená",J1245,0)</f>
        <v>0</v>
      </c>
      <c r="BH1245" s="151">
        <f>IF(N1245="sníž. přenesená",J1245,0)</f>
        <v>0</v>
      </c>
      <c r="BI1245" s="151">
        <f>IF(N1245="nulová",J1245,0)</f>
        <v>0</v>
      </c>
      <c r="BJ1245" s="17" t="s">
        <v>80</v>
      </c>
      <c r="BK1245" s="151">
        <f>ROUND(I1245*H1245,2)</f>
        <v>0</v>
      </c>
      <c r="BL1245" s="17" t="s">
        <v>286</v>
      </c>
      <c r="BM1245" s="150" t="s">
        <v>1571</v>
      </c>
    </row>
    <row r="1246" spans="2:65" s="12" customFormat="1">
      <c r="B1246" s="152"/>
      <c r="D1246" s="153" t="s">
        <v>195</v>
      </c>
      <c r="E1246" s="154" t="s">
        <v>1</v>
      </c>
      <c r="F1246" s="155" t="s">
        <v>1572</v>
      </c>
      <c r="H1246" s="154" t="s">
        <v>1</v>
      </c>
      <c r="L1246" s="152"/>
      <c r="M1246" s="156"/>
      <c r="N1246" s="157"/>
      <c r="O1246" s="157"/>
      <c r="P1246" s="157"/>
      <c r="Q1246" s="157"/>
      <c r="R1246" s="157"/>
      <c r="S1246" s="157"/>
      <c r="T1246" s="158"/>
      <c r="AT1246" s="154" t="s">
        <v>195</v>
      </c>
      <c r="AU1246" s="154" t="s">
        <v>82</v>
      </c>
      <c r="AV1246" s="12" t="s">
        <v>80</v>
      </c>
      <c r="AW1246" s="12" t="s">
        <v>28</v>
      </c>
      <c r="AX1246" s="12" t="s">
        <v>72</v>
      </c>
      <c r="AY1246" s="154" t="s">
        <v>182</v>
      </c>
    </row>
    <row r="1247" spans="2:65" s="13" customFormat="1">
      <c r="B1247" s="159"/>
      <c r="D1247" s="153" t="s">
        <v>195</v>
      </c>
      <c r="E1247" s="160" t="s">
        <v>1</v>
      </c>
      <c r="F1247" s="161" t="s">
        <v>1573</v>
      </c>
      <c r="H1247" s="162">
        <v>6701.2</v>
      </c>
      <c r="L1247" s="159"/>
      <c r="M1247" s="163"/>
      <c r="N1247" s="164"/>
      <c r="O1247" s="164"/>
      <c r="P1247" s="164"/>
      <c r="Q1247" s="164"/>
      <c r="R1247" s="164"/>
      <c r="S1247" s="164"/>
      <c r="T1247" s="165"/>
      <c r="AT1247" s="160" t="s">
        <v>195</v>
      </c>
      <c r="AU1247" s="160" t="s">
        <v>82</v>
      </c>
      <c r="AV1247" s="13" t="s">
        <v>82</v>
      </c>
      <c r="AW1247" s="13" t="s">
        <v>28</v>
      </c>
      <c r="AX1247" s="13" t="s">
        <v>72</v>
      </c>
      <c r="AY1247" s="160" t="s">
        <v>182</v>
      </c>
    </row>
    <row r="1248" spans="2:65" s="14" customFormat="1">
      <c r="B1248" s="166"/>
      <c r="D1248" s="153" t="s">
        <v>195</v>
      </c>
      <c r="E1248" s="167" t="s">
        <v>1</v>
      </c>
      <c r="F1248" s="168" t="s">
        <v>205</v>
      </c>
      <c r="H1248" s="169">
        <v>6701.2</v>
      </c>
      <c r="L1248" s="166"/>
      <c r="M1248" s="170"/>
      <c r="N1248" s="171"/>
      <c r="O1248" s="171"/>
      <c r="P1248" s="171"/>
      <c r="Q1248" s="171"/>
      <c r="R1248" s="171"/>
      <c r="S1248" s="171"/>
      <c r="T1248" s="172"/>
      <c r="AT1248" s="167" t="s">
        <v>195</v>
      </c>
      <c r="AU1248" s="167" t="s">
        <v>82</v>
      </c>
      <c r="AV1248" s="14" t="s">
        <v>188</v>
      </c>
      <c r="AW1248" s="14" t="s">
        <v>28</v>
      </c>
      <c r="AX1248" s="14" t="s">
        <v>80</v>
      </c>
      <c r="AY1248" s="167" t="s">
        <v>182</v>
      </c>
    </row>
    <row r="1249" spans="2:65" s="1" customFormat="1" ht="16.5" customHeight="1">
      <c r="B1249" s="139"/>
      <c r="C1249" s="173" t="s">
        <v>1574</v>
      </c>
      <c r="D1249" s="173" t="s">
        <v>266</v>
      </c>
      <c r="E1249" s="174" t="s">
        <v>1575</v>
      </c>
      <c r="F1249" s="175" t="s">
        <v>1576</v>
      </c>
      <c r="G1249" s="176" t="s">
        <v>235</v>
      </c>
      <c r="H1249" s="177">
        <v>7.2370000000000001</v>
      </c>
      <c r="I1249" s="178"/>
      <c r="J1249" s="178">
        <f>ROUND(I1249*H1249,2)</f>
        <v>0</v>
      </c>
      <c r="K1249" s="175" t="s">
        <v>1</v>
      </c>
      <c r="L1249" s="179"/>
      <c r="M1249" s="180" t="s">
        <v>1</v>
      </c>
      <c r="N1249" s="181" t="s">
        <v>37</v>
      </c>
      <c r="O1249" s="148">
        <v>0</v>
      </c>
      <c r="P1249" s="148">
        <f>O1249*H1249</f>
        <v>0</v>
      </c>
      <c r="Q1249" s="148">
        <v>1</v>
      </c>
      <c r="R1249" s="148">
        <f>Q1249*H1249</f>
        <v>7.2370000000000001</v>
      </c>
      <c r="S1249" s="148">
        <v>0</v>
      </c>
      <c r="T1249" s="149">
        <f>S1249*H1249</f>
        <v>0</v>
      </c>
      <c r="AR1249" s="150" t="s">
        <v>391</v>
      </c>
      <c r="AT1249" s="150" t="s">
        <v>266</v>
      </c>
      <c r="AU1249" s="150" t="s">
        <v>82</v>
      </c>
      <c r="AY1249" s="17" t="s">
        <v>182</v>
      </c>
      <c r="BE1249" s="151">
        <f>IF(N1249="základní",J1249,0)</f>
        <v>0</v>
      </c>
      <c r="BF1249" s="151">
        <f>IF(N1249="snížená",J1249,0)</f>
        <v>0</v>
      </c>
      <c r="BG1249" s="151">
        <f>IF(N1249="zákl. přenesená",J1249,0)</f>
        <v>0</v>
      </c>
      <c r="BH1249" s="151">
        <f>IF(N1249="sníž. přenesená",J1249,0)</f>
        <v>0</v>
      </c>
      <c r="BI1249" s="151">
        <f>IF(N1249="nulová",J1249,0)</f>
        <v>0</v>
      </c>
      <c r="BJ1249" s="17" t="s">
        <v>80</v>
      </c>
      <c r="BK1249" s="151">
        <f>ROUND(I1249*H1249,2)</f>
        <v>0</v>
      </c>
      <c r="BL1249" s="17" t="s">
        <v>286</v>
      </c>
      <c r="BM1249" s="150" t="s">
        <v>1577</v>
      </c>
    </row>
    <row r="1250" spans="2:65" s="13" customFormat="1">
      <c r="B1250" s="159"/>
      <c r="D1250" s="153" t="s">
        <v>195</v>
      </c>
      <c r="F1250" s="161" t="s">
        <v>1578</v>
      </c>
      <c r="H1250" s="162">
        <v>7.2370000000000001</v>
      </c>
      <c r="L1250" s="159"/>
      <c r="M1250" s="163"/>
      <c r="N1250" s="164"/>
      <c r="O1250" s="164"/>
      <c r="P1250" s="164"/>
      <c r="Q1250" s="164"/>
      <c r="R1250" s="164"/>
      <c r="S1250" s="164"/>
      <c r="T1250" s="165"/>
      <c r="AT1250" s="160" t="s">
        <v>195</v>
      </c>
      <c r="AU1250" s="160" t="s">
        <v>82</v>
      </c>
      <c r="AV1250" s="13" t="s">
        <v>82</v>
      </c>
      <c r="AW1250" s="13" t="s">
        <v>3</v>
      </c>
      <c r="AX1250" s="13" t="s">
        <v>80</v>
      </c>
      <c r="AY1250" s="160" t="s">
        <v>182</v>
      </c>
    </row>
    <row r="1251" spans="2:65" s="1" customFormat="1" ht="24" customHeight="1">
      <c r="B1251" s="139"/>
      <c r="C1251" s="140" t="s">
        <v>1579</v>
      </c>
      <c r="D1251" s="140" t="s">
        <v>184</v>
      </c>
      <c r="E1251" s="141" t="s">
        <v>1580</v>
      </c>
      <c r="F1251" s="142" t="s">
        <v>1581</v>
      </c>
      <c r="G1251" s="143" t="s">
        <v>1085</v>
      </c>
      <c r="H1251" s="144">
        <v>17774.687000000002</v>
      </c>
      <c r="I1251" s="145"/>
      <c r="J1251" s="145">
        <f>ROUND(I1251*H1251,2)</f>
        <v>0</v>
      </c>
      <c r="K1251" s="142" t="s">
        <v>193</v>
      </c>
      <c r="L1251" s="29"/>
      <c r="M1251" s="146" t="s">
        <v>1</v>
      </c>
      <c r="N1251" s="147" t="s">
        <v>37</v>
      </c>
      <c r="O1251" s="148">
        <v>0</v>
      </c>
      <c r="P1251" s="148">
        <f>O1251*H1251</f>
        <v>0</v>
      </c>
      <c r="Q1251" s="148">
        <v>0</v>
      </c>
      <c r="R1251" s="148">
        <f>Q1251*H1251</f>
        <v>0</v>
      </c>
      <c r="S1251" s="148">
        <v>0</v>
      </c>
      <c r="T1251" s="149">
        <f>S1251*H1251</f>
        <v>0</v>
      </c>
      <c r="AR1251" s="150" t="s">
        <v>286</v>
      </c>
      <c r="AT1251" s="150" t="s">
        <v>184</v>
      </c>
      <c r="AU1251" s="150" t="s">
        <v>82</v>
      </c>
      <c r="AY1251" s="17" t="s">
        <v>182</v>
      </c>
      <c r="BE1251" s="151">
        <f>IF(N1251="základní",J1251,0)</f>
        <v>0</v>
      </c>
      <c r="BF1251" s="151">
        <f>IF(N1251="snížená",J1251,0)</f>
        <v>0</v>
      </c>
      <c r="BG1251" s="151">
        <f>IF(N1251="zákl. přenesená",J1251,0)</f>
        <v>0</v>
      </c>
      <c r="BH1251" s="151">
        <f>IF(N1251="sníž. přenesená",J1251,0)</f>
        <v>0</v>
      </c>
      <c r="BI1251" s="151">
        <f>IF(N1251="nulová",J1251,0)</f>
        <v>0</v>
      </c>
      <c r="BJ1251" s="17" t="s">
        <v>80</v>
      </c>
      <c r="BK1251" s="151">
        <f>ROUND(I1251*H1251,2)</f>
        <v>0</v>
      </c>
      <c r="BL1251" s="17" t="s">
        <v>286</v>
      </c>
      <c r="BM1251" s="150" t="s">
        <v>1582</v>
      </c>
    </row>
    <row r="1252" spans="2:65" s="11" customFormat="1" ht="22.9" customHeight="1">
      <c r="B1252" s="127"/>
      <c r="D1252" s="128" t="s">
        <v>71</v>
      </c>
      <c r="E1252" s="137" t="s">
        <v>1583</v>
      </c>
      <c r="F1252" s="137" t="s">
        <v>1584</v>
      </c>
      <c r="J1252" s="138">
        <f>BK1252</f>
        <v>0</v>
      </c>
      <c r="L1252" s="127"/>
      <c r="M1252" s="131"/>
      <c r="N1252" s="132"/>
      <c r="O1252" s="132"/>
      <c r="P1252" s="133">
        <f>SUM(P1253:P1288)</f>
        <v>358.49520000000001</v>
      </c>
      <c r="Q1252" s="132"/>
      <c r="R1252" s="133">
        <f>SUM(R1253:R1288)</f>
        <v>4.6775426400000004</v>
      </c>
      <c r="S1252" s="132"/>
      <c r="T1252" s="134">
        <f>SUM(T1253:T1288)</f>
        <v>0</v>
      </c>
      <c r="AR1252" s="128" t="s">
        <v>82</v>
      </c>
      <c r="AT1252" s="135" t="s">
        <v>71</v>
      </c>
      <c r="AU1252" s="135" t="s">
        <v>80</v>
      </c>
      <c r="AY1252" s="128" t="s">
        <v>182</v>
      </c>
      <c r="BK1252" s="136">
        <f>SUM(BK1253:BK1288)</f>
        <v>0</v>
      </c>
    </row>
    <row r="1253" spans="2:65" s="1" customFormat="1" ht="16.5" customHeight="1">
      <c r="B1253" s="139"/>
      <c r="C1253" s="140" t="s">
        <v>1585</v>
      </c>
      <c r="D1253" s="140" t="s">
        <v>184</v>
      </c>
      <c r="E1253" s="141" t="s">
        <v>1586</v>
      </c>
      <c r="F1253" s="142" t="s">
        <v>1587</v>
      </c>
      <c r="G1253" s="143" t="s">
        <v>242</v>
      </c>
      <c r="H1253" s="144">
        <v>299.27999999999997</v>
      </c>
      <c r="I1253" s="145"/>
      <c r="J1253" s="145">
        <f>ROUND(I1253*H1253,2)</f>
        <v>0</v>
      </c>
      <c r="K1253" s="142" t="s">
        <v>193</v>
      </c>
      <c r="L1253" s="29"/>
      <c r="M1253" s="146" t="s">
        <v>1</v>
      </c>
      <c r="N1253" s="147" t="s">
        <v>37</v>
      </c>
      <c r="O1253" s="148">
        <v>2.4E-2</v>
      </c>
      <c r="P1253" s="148">
        <f>O1253*H1253</f>
        <v>7.1827199999999998</v>
      </c>
      <c r="Q1253" s="148">
        <v>0</v>
      </c>
      <c r="R1253" s="148">
        <f>Q1253*H1253</f>
        <v>0</v>
      </c>
      <c r="S1253" s="148">
        <v>0</v>
      </c>
      <c r="T1253" s="149">
        <f>S1253*H1253</f>
        <v>0</v>
      </c>
      <c r="AR1253" s="150" t="s">
        <v>286</v>
      </c>
      <c r="AT1253" s="150" t="s">
        <v>184</v>
      </c>
      <c r="AU1253" s="150" t="s">
        <v>82</v>
      </c>
      <c r="AY1253" s="17" t="s">
        <v>182</v>
      </c>
      <c r="BE1253" s="151">
        <f>IF(N1253="základní",J1253,0)</f>
        <v>0</v>
      </c>
      <c r="BF1253" s="151">
        <f>IF(N1253="snížená",J1253,0)</f>
        <v>0</v>
      </c>
      <c r="BG1253" s="151">
        <f>IF(N1253="zákl. přenesená",J1253,0)</f>
        <v>0</v>
      </c>
      <c r="BH1253" s="151">
        <f>IF(N1253="sníž. přenesená",J1253,0)</f>
        <v>0</v>
      </c>
      <c r="BI1253" s="151">
        <f>IF(N1253="nulová",J1253,0)</f>
        <v>0</v>
      </c>
      <c r="BJ1253" s="17" t="s">
        <v>80</v>
      </c>
      <c r="BK1253" s="151">
        <f>ROUND(I1253*H1253,2)</f>
        <v>0</v>
      </c>
      <c r="BL1253" s="17" t="s">
        <v>286</v>
      </c>
      <c r="BM1253" s="150" t="s">
        <v>1588</v>
      </c>
    </row>
    <row r="1254" spans="2:65" s="13" customFormat="1">
      <c r="B1254" s="159"/>
      <c r="D1254" s="153" t="s">
        <v>195</v>
      </c>
      <c r="E1254" s="160" t="s">
        <v>1</v>
      </c>
      <c r="F1254" s="161" t="s">
        <v>1043</v>
      </c>
      <c r="H1254" s="162">
        <v>299.27999999999997</v>
      </c>
      <c r="L1254" s="159"/>
      <c r="M1254" s="163"/>
      <c r="N1254" s="164"/>
      <c r="O1254" s="164"/>
      <c r="P1254" s="164"/>
      <c r="Q1254" s="164"/>
      <c r="R1254" s="164"/>
      <c r="S1254" s="164"/>
      <c r="T1254" s="165"/>
      <c r="AT1254" s="160" t="s">
        <v>195</v>
      </c>
      <c r="AU1254" s="160" t="s">
        <v>82</v>
      </c>
      <c r="AV1254" s="13" t="s">
        <v>82</v>
      </c>
      <c r="AW1254" s="13" t="s">
        <v>28</v>
      </c>
      <c r="AX1254" s="13" t="s">
        <v>72</v>
      </c>
      <c r="AY1254" s="160" t="s">
        <v>182</v>
      </c>
    </row>
    <row r="1255" spans="2:65" s="14" customFormat="1">
      <c r="B1255" s="166"/>
      <c r="D1255" s="153" t="s">
        <v>195</v>
      </c>
      <c r="E1255" s="167" t="s">
        <v>1</v>
      </c>
      <c r="F1255" s="168" t="s">
        <v>205</v>
      </c>
      <c r="H1255" s="169">
        <v>299.27999999999997</v>
      </c>
      <c r="L1255" s="166"/>
      <c r="M1255" s="170"/>
      <c r="N1255" s="171"/>
      <c r="O1255" s="171"/>
      <c r="P1255" s="171"/>
      <c r="Q1255" s="171"/>
      <c r="R1255" s="171"/>
      <c r="S1255" s="171"/>
      <c r="T1255" s="172"/>
      <c r="AT1255" s="167" t="s">
        <v>195</v>
      </c>
      <c r="AU1255" s="167" t="s">
        <v>82</v>
      </c>
      <c r="AV1255" s="14" t="s">
        <v>188</v>
      </c>
      <c r="AW1255" s="14" t="s">
        <v>28</v>
      </c>
      <c r="AX1255" s="14" t="s">
        <v>80</v>
      </c>
      <c r="AY1255" s="167" t="s">
        <v>182</v>
      </c>
    </row>
    <row r="1256" spans="2:65" s="1" customFormat="1" ht="16.5" customHeight="1">
      <c r="B1256" s="139"/>
      <c r="C1256" s="140" t="s">
        <v>1589</v>
      </c>
      <c r="D1256" s="140" t="s">
        <v>184</v>
      </c>
      <c r="E1256" s="141" t="s">
        <v>1590</v>
      </c>
      <c r="F1256" s="142" t="s">
        <v>1591</v>
      </c>
      <c r="G1256" s="143" t="s">
        <v>242</v>
      </c>
      <c r="H1256" s="144">
        <v>299.27999999999997</v>
      </c>
      <c r="I1256" s="145"/>
      <c r="J1256" s="145">
        <f>ROUND(I1256*H1256,2)</f>
        <v>0</v>
      </c>
      <c r="K1256" s="142" t="s">
        <v>193</v>
      </c>
      <c r="L1256" s="29"/>
      <c r="M1256" s="146" t="s">
        <v>1</v>
      </c>
      <c r="N1256" s="147" t="s">
        <v>37</v>
      </c>
      <c r="O1256" s="148">
        <v>4.3999999999999997E-2</v>
      </c>
      <c r="P1256" s="148">
        <f>O1256*H1256</f>
        <v>13.168319999999998</v>
      </c>
      <c r="Q1256" s="148">
        <v>2.9999999999999997E-4</v>
      </c>
      <c r="R1256" s="148">
        <f>Q1256*H1256</f>
        <v>8.9783999999999989E-2</v>
      </c>
      <c r="S1256" s="148">
        <v>0</v>
      </c>
      <c r="T1256" s="149">
        <f>S1256*H1256</f>
        <v>0</v>
      </c>
      <c r="AR1256" s="150" t="s">
        <v>286</v>
      </c>
      <c r="AT1256" s="150" t="s">
        <v>184</v>
      </c>
      <c r="AU1256" s="150" t="s">
        <v>82</v>
      </c>
      <c r="AY1256" s="17" t="s">
        <v>182</v>
      </c>
      <c r="BE1256" s="151">
        <f>IF(N1256="základní",J1256,0)</f>
        <v>0</v>
      </c>
      <c r="BF1256" s="151">
        <f>IF(N1256="snížená",J1256,0)</f>
        <v>0</v>
      </c>
      <c r="BG1256" s="151">
        <f>IF(N1256="zákl. přenesená",J1256,0)</f>
        <v>0</v>
      </c>
      <c r="BH1256" s="151">
        <f>IF(N1256="sníž. přenesená",J1256,0)</f>
        <v>0</v>
      </c>
      <c r="BI1256" s="151">
        <f>IF(N1256="nulová",J1256,0)</f>
        <v>0</v>
      </c>
      <c r="BJ1256" s="17" t="s">
        <v>80</v>
      </c>
      <c r="BK1256" s="151">
        <f>ROUND(I1256*H1256,2)</f>
        <v>0</v>
      </c>
      <c r="BL1256" s="17" t="s">
        <v>286</v>
      </c>
      <c r="BM1256" s="150" t="s">
        <v>1592</v>
      </c>
    </row>
    <row r="1257" spans="2:65" s="1" customFormat="1" ht="16.5" customHeight="1">
      <c r="B1257" s="139"/>
      <c r="C1257" s="140" t="s">
        <v>1593</v>
      </c>
      <c r="D1257" s="140" t="s">
        <v>184</v>
      </c>
      <c r="E1257" s="141" t="s">
        <v>1594</v>
      </c>
      <c r="F1257" s="142" t="s">
        <v>1595</v>
      </c>
      <c r="G1257" s="143" t="s">
        <v>242</v>
      </c>
      <c r="H1257" s="144">
        <v>299.27999999999997</v>
      </c>
      <c r="I1257" s="145"/>
      <c r="J1257" s="145">
        <f>ROUND(I1257*H1257,2)</f>
        <v>0</v>
      </c>
      <c r="K1257" s="142" t="s">
        <v>193</v>
      </c>
      <c r="L1257" s="29"/>
      <c r="M1257" s="146" t="s">
        <v>1</v>
      </c>
      <c r="N1257" s="147" t="s">
        <v>37</v>
      </c>
      <c r="O1257" s="148">
        <v>0.192</v>
      </c>
      <c r="P1257" s="148">
        <f>O1257*H1257</f>
        <v>57.461759999999998</v>
      </c>
      <c r="Q1257" s="148">
        <v>4.5500000000000002E-3</v>
      </c>
      <c r="R1257" s="148">
        <f>Q1257*H1257</f>
        <v>1.3617239999999999</v>
      </c>
      <c r="S1257" s="148">
        <v>0</v>
      </c>
      <c r="T1257" s="149">
        <f>S1257*H1257</f>
        <v>0</v>
      </c>
      <c r="AR1257" s="150" t="s">
        <v>286</v>
      </c>
      <c r="AT1257" s="150" t="s">
        <v>184</v>
      </c>
      <c r="AU1257" s="150" t="s">
        <v>82</v>
      </c>
      <c r="AY1257" s="17" t="s">
        <v>182</v>
      </c>
      <c r="BE1257" s="151">
        <f>IF(N1257="základní",J1257,0)</f>
        <v>0</v>
      </c>
      <c r="BF1257" s="151">
        <f>IF(N1257="snížená",J1257,0)</f>
        <v>0</v>
      </c>
      <c r="BG1257" s="151">
        <f>IF(N1257="zákl. přenesená",J1257,0)</f>
        <v>0</v>
      </c>
      <c r="BH1257" s="151">
        <f>IF(N1257="sníž. přenesená",J1257,0)</f>
        <v>0</v>
      </c>
      <c r="BI1257" s="151">
        <f>IF(N1257="nulová",J1257,0)</f>
        <v>0</v>
      </c>
      <c r="BJ1257" s="17" t="s">
        <v>80</v>
      </c>
      <c r="BK1257" s="151">
        <f>ROUND(I1257*H1257,2)</f>
        <v>0</v>
      </c>
      <c r="BL1257" s="17" t="s">
        <v>286</v>
      </c>
      <c r="BM1257" s="150" t="s">
        <v>1596</v>
      </c>
    </row>
    <row r="1258" spans="2:65" s="1" customFormat="1" ht="24" customHeight="1">
      <c r="B1258" s="139"/>
      <c r="C1258" s="140" t="s">
        <v>1597</v>
      </c>
      <c r="D1258" s="140" t="s">
        <v>184</v>
      </c>
      <c r="E1258" s="141" t="s">
        <v>1598</v>
      </c>
      <c r="F1258" s="142" t="s">
        <v>1599</v>
      </c>
      <c r="G1258" s="143" t="s">
        <v>248</v>
      </c>
      <c r="H1258" s="144">
        <v>54.6</v>
      </c>
      <c r="I1258" s="145"/>
      <c r="J1258" s="145">
        <f>ROUND(I1258*H1258,2)</f>
        <v>0</v>
      </c>
      <c r="K1258" s="142" t="s">
        <v>971</v>
      </c>
      <c r="L1258" s="29"/>
      <c r="M1258" s="146" t="s">
        <v>1</v>
      </c>
      <c r="N1258" s="147" t="s">
        <v>37</v>
      </c>
      <c r="O1258" s="148">
        <v>0.59399999999999997</v>
      </c>
      <c r="P1258" s="148">
        <f>O1258*H1258</f>
        <v>32.432400000000001</v>
      </c>
      <c r="Q1258" s="148">
        <v>1.47E-3</v>
      </c>
      <c r="R1258" s="148">
        <f>Q1258*H1258</f>
        <v>8.0262E-2</v>
      </c>
      <c r="S1258" s="148">
        <v>0</v>
      </c>
      <c r="T1258" s="149">
        <f>S1258*H1258</f>
        <v>0</v>
      </c>
      <c r="AR1258" s="150" t="s">
        <v>286</v>
      </c>
      <c r="AT1258" s="150" t="s">
        <v>184</v>
      </c>
      <c r="AU1258" s="150" t="s">
        <v>82</v>
      </c>
      <c r="AY1258" s="17" t="s">
        <v>182</v>
      </c>
      <c r="BE1258" s="151">
        <f>IF(N1258="základní",J1258,0)</f>
        <v>0</v>
      </c>
      <c r="BF1258" s="151">
        <f>IF(N1258="snížená",J1258,0)</f>
        <v>0</v>
      </c>
      <c r="BG1258" s="151">
        <f>IF(N1258="zákl. přenesená",J1258,0)</f>
        <v>0</v>
      </c>
      <c r="BH1258" s="151">
        <f>IF(N1258="sníž. přenesená",J1258,0)</f>
        <v>0</v>
      </c>
      <c r="BI1258" s="151">
        <f>IF(N1258="nulová",J1258,0)</f>
        <v>0</v>
      </c>
      <c r="BJ1258" s="17" t="s">
        <v>80</v>
      </c>
      <c r="BK1258" s="151">
        <f>ROUND(I1258*H1258,2)</f>
        <v>0</v>
      </c>
      <c r="BL1258" s="17" t="s">
        <v>286</v>
      </c>
      <c r="BM1258" s="150" t="s">
        <v>1600</v>
      </c>
    </row>
    <row r="1259" spans="2:65" s="13" customFormat="1">
      <c r="B1259" s="159"/>
      <c r="D1259" s="153" t="s">
        <v>195</v>
      </c>
      <c r="E1259" s="160" t="s">
        <v>1</v>
      </c>
      <c r="F1259" s="161" t="s">
        <v>1601</v>
      </c>
      <c r="H1259" s="162">
        <v>29.4</v>
      </c>
      <c r="L1259" s="159"/>
      <c r="M1259" s="163"/>
      <c r="N1259" s="164"/>
      <c r="O1259" s="164"/>
      <c r="P1259" s="164"/>
      <c r="Q1259" s="164"/>
      <c r="R1259" s="164"/>
      <c r="S1259" s="164"/>
      <c r="T1259" s="165"/>
      <c r="AT1259" s="160" t="s">
        <v>195</v>
      </c>
      <c r="AU1259" s="160" t="s">
        <v>82</v>
      </c>
      <c r="AV1259" s="13" t="s">
        <v>82</v>
      </c>
      <c r="AW1259" s="13" t="s">
        <v>28</v>
      </c>
      <c r="AX1259" s="13" t="s">
        <v>72</v>
      </c>
      <c r="AY1259" s="160" t="s">
        <v>182</v>
      </c>
    </row>
    <row r="1260" spans="2:65" s="13" customFormat="1">
      <c r="B1260" s="159"/>
      <c r="D1260" s="153" t="s">
        <v>195</v>
      </c>
      <c r="E1260" s="160" t="s">
        <v>1</v>
      </c>
      <c r="F1260" s="161" t="s">
        <v>1602</v>
      </c>
      <c r="H1260" s="162">
        <v>25.2</v>
      </c>
      <c r="L1260" s="159"/>
      <c r="M1260" s="163"/>
      <c r="N1260" s="164"/>
      <c r="O1260" s="164"/>
      <c r="P1260" s="164"/>
      <c r="Q1260" s="164"/>
      <c r="R1260" s="164"/>
      <c r="S1260" s="164"/>
      <c r="T1260" s="165"/>
      <c r="AT1260" s="160" t="s">
        <v>195</v>
      </c>
      <c r="AU1260" s="160" t="s">
        <v>82</v>
      </c>
      <c r="AV1260" s="13" t="s">
        <v>82</v>
      </c>
      <c r="AW1260" s="13" t="s">
        <v>28</v>
      </c>
      <c r="AX1260" s="13" t="s">
        <v>72</v>
      </c>
      <c r="AY1260" s="160" t="s">
        <v>182</v>
      </c>
    </row>
    <row r="1261" spans="2:65" s="14" customFormat="1">
      <c r="B1261" s="166"/>
      <c r="D1261" s="153" t="s">
        <v>195</v>
      </c>
      <c r="E1261" s="167" t="s">
        <v>1</v>
      </c>
      <c r="F1261" s="168" t="s">
        <v>205</v>
      </c>
      <c r="H1261" s="169">
        <v>54.6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7" t="s">
        <v>195</v>
      </c>
      <c r="AU1261" s="167" t="s">
        <v>82</v>
      </c>
      <c r="AV1261" s="14" t="s">
        <v>188</v>
      </c>
      <c r="AW1261" s="14" t="s">
        <v>28</v>
      </c>
      <c r="AX1261" s="14" t="s">
        <v>80</v>
      </c>
      <c r="AY1261" s="167" t="s">
        <v>182</v>
      </c>
    </row>
    <row r="1262" spans="2:65" s="1" customFormat="1" ht="24" customHeight="1">
      <c r="B1262" s="139"/>
      <c r="C1262" s="140" t="s">
        <v>1603</v>
      </c>
      <c r="D1262" s="140" t="s">
        <v>184</v>
      </c>
      <c r="E1262" s="141" t="s">
        <v>1604</v>
      </c>
      <c r="F1262" s="142" t="s">
        <v>1605</v>
      </c>
      <c r="G1262" s="143" t="s">
        <v>248</v>
      </c>
      <c r="H1262" s="144">
        <v>54.6</v>
      </c>
      <c r="I1262" s="145"/>
      <c r="J1262" s="145">
        <f>ROUND(I1262*H1262,2)</f>
        <v>0</v>
      </c>
      <c r="K1262" s="142" t="s">
        <v>971</v>
      </c>
      <c r="L1262" s="29"/>
      <c r="M1262" s="146" t="s">
        <v>1</v>
      </c>
      <c r="N1262" s="147" t="s">
        <v>37</v>
      </c>
      <c r="O1262" s="148">
        <v>0.30399999999999999</v>
      </c>
      <c r="P1262" s="148">
        <f>O1262*H1262</f>
        <v>16.598400000000002</v>
      </c>
      <c r="Q1262" s="148">
        <v>9.7999999999999997E-4</v>
      </c>
      <c r="R1262" s="148">
        <f>Q1262*H1262</f>
        <v>5.3508E-2</v>
      </c>
      <c r="S1262" s="148">
        <v>0</v>
      </c>
      <c r="T1262" s="149">
        <f>S1262*H1262</f>
        <v>0</v>
      </c>
      <c r="AR1262" s="150" t="s">
        <v>286</v>
      </c>
      <c r="AT1262" s="150" t="s">
        <v>184</v>
      </c>
      <c r="AU1262" s="150" t="s">
        <v>82</v>
      </c>
      <c r="AY1262" s="17" t="s">
        <v>182</v>
      </c>
      <c r="BE1262" s="151">
        <f>IF(N1262="základní",J1262,0)</f>
        <v>0</v>
      </c>
      <c r="BF1262" s="151">
        <f>IF(N1262="snížená",J1262,0)</f>
        <v>0</v>
      </c>
      <c r="BG1262" s="151">
        <f>IF(N1262="zákl. přenesená",J1262,0)</f>
        <v>0</v>
      </c>
      <c r="BH1262" s="151">
        <f>IF(N1262="sníž. přenesená",J1262,0)</f>
        <v>0</v>
      </c>
      <c r="BI1262" s="151">
        <f>IF(N1262="nulová",J1262,0)</f>
        <v>0</v>
      </c>
      <c r="BJ1262" s="17" t="s">
        <v>80</v>
      </c>
      <c r="BK1262" s="151">
        <f>ROUND(I1262*H1262,2)</f>
        <v>0</v>
      </c>
      <c r="BL1262" s="17" t="s">
        <v>286</v>
      </c>
      <c r="BM1262" s="150" t="s">
        <v>1606</v>
      </c>
    </row>
    <row r="1263" spans="2:65" s="13" customFormat="1">
      <c r="B1263" s="159"/>
      <c r="D1263" s="153" t="s">
        <v>195</v>
      </c>
      <c r="E1263" s="160" t="s">
        <v>1</v>
      </c>
      <c r="F1263" s="161" t="s">
        <v>1601</v>
      </c>
      <c r="H1263" s="162">
        <v>29.4</v>
      </c>
      <c r="L1263" s="159"/>
      <c r="M1263" s="163"/>
      <c r="N1263" s="164"/>
      <c r="O1263" s="164"/>
      <c r="P1263" s="164"/>
      <c r="Q1263" s="164"/>
      <c r="R1263" s="164"/>
      <c r="S1263" s="164"/>
      <c r="T1263" s="165"/>
      <c r="AT1263" s="160" t="s">
        <v>195</v>
      </c>
      <c r="AU1263" s="160" t="s">
        <v>82</v>
      </c>
      <c r="AV1263" s="13" t="s">
        <v>82</v>
      </c>
      <c r="AW1263" s="13" t="s">
        <v>28</v>
      </c>
      <c r="AX1263" s="13" t="s">
        <v>72</v>
      </c>
      <c r="AY1263" s="160" t="s">
        <v>182</v>
      </c>
    </row>
    <row r="1264" spans="2:65" s="13" customFormat="1">
      <c r="B1264" s="159"/>
      <c r="D1264" s="153" t="s">
        <v>195</v>
      </c>
      <c r="E1264" s="160" t="s">
        <v>1</v>
      </c>
      <c r="F1264" s="161" t="s">
        <v>1602</v>
      </c>
      <c r="H1264" s="162">
        <v>25.2</v>
      </c>
      <c r="L1264" s="159"/>
      <c r="M1264" s="163"/>
      <c r="N1264" s="164"/>
      <c r="O1264" s="164"/>
      <c r="P1264" s="164"/>
      <c r="Q1264" s="164"/>
      <c r="R1264" s="164"/>
      <c r="S1264" s="164"/>
      <c r="T1264" s="165"/>
      <c r="AT1264" s="160" t="s">
        <v>195</v>
      </c>
      <c r="AU1264" s="160" t="s">
        <v>82</v>
      </c>
      <c r="AV1264" s="13" t="s">
        <v>82</v>
      </c>
      <c r="AW1264" s="13" t="s">
        <v>28</v>
      </c>
      <c r="AX1264" s="13" t="s">
        <v>72</v>
      </c>
      <c r="AY1264" s="160" t="s">
        <v>182</v>
      </c>
    </row>
    <row r="1265" spans="2:65" s="14" customFormat="1">
      <c r="B1265" s="166"/>
      <c r="D1265" s="153" t="s">
        <v>195</v>
      </c>
      <c r="E1265" s="167" t="s">
        <v>1</v>
      </c>
      <c r="F1265" s="168" t="s">
        <v>205</v>
      </c>
      <c r="H1265" s="169">
        <v>54.6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7" t="s">
        <v>195</v>
      </c>
      <c r="AU1265" s="167" t="s">
        <v>82</v>
      </c>
      <c r="AV1265" s="14" t="s">
        <v>188</v>
      </c>
      <c r="AW1265" s="14" t="s">
        <v>28</v>
      </c>
      <c r="AX1265" s="14" t="s">
        <v>80</v>
      </c>
      <c r="AY1265" s="167" t="s">
        <v>182</v>
      </c>
    </row>
    <row r="1266" spans="2:65" s="1" customFormat="1" ht="16.5" customHeight="1">
      <c r="B1266" s="139"/>
      <c r="C1266" s="173" t="s">
        <v>1607</v>
      </c>
      <c r="D1266" s="173" t="s">
        <v>266</v>
      </c>
      <c r="E1266" s="174" t="s">
        <v>1608</v>
      </c>
      <c r="F1266" s="175" t="s">
        <v>1609</v>
      </c>
      <c r="G1266" s="176" t="s">
        <v>242</v>
      </c>
      <c r="H1266" s="177">
        <v>27.027000000000001</v>
      </c>
      <c r="I1266" s="178"/>
      <c r="J1266" s="178">
        <f>ROUND(I1266*H1266,2)</f>
        <v>0</v>
      </c>
      <c r="K1266" s="175" t="s">
        <v>971</v>
      </c>
      <c r="L1266" s="179"/>
      <c r="M1266" s="180" t="s">
        <v>1</v>
      </c>
      <c r="N1266" s="181" t="s">
        <v>37</v>
      </c>
      <c r="O1266" s="148">
        <v>0</v>
      </c>
      <c r="P1266" s="148">
        <f>O1266*H1266</f>
        <v>0</v>
      </c>
      <c r="Q1266" s="148">
        <v>1.18E-2</v>
      </c>
      <c r="R1266" s="148">
        <f>Q1266*H1266</f>
        <v>0.3189186</v>
      </c>
      <c r="S1266" s="148">
        <v>0</v>
      </c>
      <c r="T1266" s="149">
        <f>S1266*H1266</f>
        <v>0</v>
      </c>
      <c r="AR1266" s="150" t="s">
        <v>391</v>
      </c>
      <c r="AT1266" s="150" t="s">
        <v>266</v>
      </c>
      <c r="AU1266" s="150" t="s">
        <v>82</v>
      </c>
      <c r="AY1266" s="17" t="s">
        <v>182</v>
      </c>
      <c r="BE1266" s="151">
        <f>IF(N1266="základní",J1266,0)</f>
        <v>0</v>
      </c>
      <c r="BF1266" s="151">
        <f>IF(N1266="snížená",J1266,0)</f>
        <v>0</v>
      </c>
      <c r="BG1266" s="151">
        <f>IF(N1266="zákl. přenesená",J1266,0)</f>
        <v>0</v>
      </c>
      <c r="BH1266" s="151">
        <f>IF(N1266="sníž. přenesená",J1266,0)</f>
        <v>0</v>
      </c>
      <c r="BI1266" s="151">
        <f>IF(N1266="nulová",J1266,0)</f>
        <v>0</v>
      </c>
      <c r="BJ1266" s="17" t="s">
        <v>80</v>
      </c>
      <c r="BK1266" s="151">
        <f>ROUND(I1266*H1266,2)</f>
        <v>0</v>
      </c>
      <c r="BL1266" s="17" t="s">
        <v>286</v>
      </c>
      <c r="BM1266" s="150" t="s">
        <v>1610</v>
      </c>
    </row>
    <row r="1267" spans="2:65" s="13" customFormat="1">
      <c r="B1267" s="159"/>
      <c r="D1267" s="153" t="s">
        <v>195</v>
      </c>
      <c r="E1267" s="160" t="s">
        <v>1</v>
      </c>
      <c r="F1267" s="161" t="s">
        <v>1611</v>
      </c>
      <c r="H1267" s="162">
        <v>13.23</v>
      </c>
      <c r="L1267" s="159"/>
      <c r="M1267" s="163"/>
      <c r="N1267" s="164"/>
      <c r="O1267" s="164"/>
      <c r="P1267" s="164"/>
      <c r="Q1267" s="164"/>
      <c r="R1267" s="164"/>
      <c r="S1267" s="164"/>
      <c r="T1267" s="165"/>
      <c r="AT1267" s="160" t="s">
        <v>195</v>
      </c>
      <c r="AU1267" s="160" t="s">
        <v>82</v>
      </c>
      <c r="AV1267" s="13" t="s">
        <v>82</v>
      </c>
      <c r="AW1267" s="13" t="s">
        <v>28</v>
      </c>
      <c r="AX1267" s="13" t="s">
        <v>72</v>
      </c>
      <c r="AY1267" s="160" t="s">
        <v>182</v>
      </c>
    </row>
    <row r="1268" spans="2:65" s="13" customFormat="1">
      <c r="B1268" s="159"/>
      <c r="D1268" s="153" t="s">
        <v>195</v>
      </c>
      <c r="E1268" s="160" t="s">
        <v>1</v>
      </c>
      <c r="F1268" s="161" t="s">
        <v>1612</v>
      </c>
      <c r="H1268" s="162">
        <v>11.34</v>
      </c>
      <c r="L1268" s="159"/>
      <c r="M1268" s="163"/>
      <c r="N1268" s="164"/>
      <c r="O1268" s="164"/>
      <c r="P1268" s="164"/>
      <c r="Q1268" s="164"/>
      <c r="R1268" s="164"/>
      <c r="S1268" s="164"/>
      <c r="T1268" s="165"/>
      <c r="AT1268" s="160" t="s">
        <v>195</v>
      </c>
      <c r="AU1268" s="160" t="s">
        <v>82</v>
      </c>
      <c r="AV1268" s="13" t="s">
        <v>82</v>
      </c>
      <c r="AW1268" s="13" t="s">
        <v>28</v>
      </c>
      <c r="AX1268" s="13" t="s">
        <v>72</v>
      </c>
      <c r="AY1268" s="160" t="s">
        <v>182</v>
      </c>
    </row>
    <row r="1269" spans="2:65" s="14" customFormat="1">
      <c r="B1269" s="166"/>
      <c r="D1269" s="153" t="s">
        <v>195</v>
      </c>
      <c r="E1269" s="167" t="s">
        <v>1</v>
      </c>
      <c r="F1269" s="168" t="s">
        <v>205</v>
      </c>
      <c r="H1269" s="169">
        <v>24.57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7" t="s">
        <v>195</v>
      </c>
      <c r="AU1269" s="167" t="s">
        <v>82</v>
      </c>
      <c r="AV1269" s="14" t="s">
        <v>188</v>
      </c>
      <c r="AW1269" s="14" t="s">
        <v>28</v>
      </c>
      <c r="AX1269" s="14" t="s">
        <v>80</v>
      </c>
      <c r="AY1269" s="167" t="s">
        <v>182</v>
      </c>
    </row>
    <row r="1270" spans="2:65" s="13" customFormat="1">
      <c r="B1270" s="159"/>
      <c r="D1270" s="153" t="s">
        <v>195</v>
      </c>
      <c r="F1270" s="161" t="s">
        <v>1613</v>
      </c>
      <c r="H1270" s="162">
        <v>27.027000000000001</v>
      </c>
      <c r="L1270" s="159"/>
      <c r="M1270" s="163"/>
      <c r="N1270" s="164"/>
      <c r="O1270" s="164"/>
      <c r="P1270" s="164"/>
      <c r="Q1270" s="164"/>
      <c r="R1270" s="164"/>
      <c r="S1270" s="164"/>
      <c r="T1270" s="165"/>
      <c r="AT1270" s="160" t="s">
        <v>195</v>
      </c>
      <c r="AU1270" s="160" t="s">
        <v>82</v>
      </c>
      <c r="AV1270" s="13" t="s">
        <v>82</v>
      </c>
      <c r="AW1270" s="13" t="s">
        <v>3</v>
      </c>
      <c r="AX1270" s="13" t="s">
        <v>80</v>
      </c>
      <c r="AY1270" s="160" t="s">
        <v>182</v>
      </c>
    </row>
    <row r="1271" spans="2:65" s="1" customFormat="1" ht="24" customHeight="1">
      <c r="B1271" s="139"/>
      <c r="C1271" s="140" t="s">
        <v>1614</v>
      </c>
      <c r="D1271" s="140" t="s">
        <v>184</v>
      </c>
      <c r="E1271" s="141" t="s">
        <v>1615</v>
      </c>
      <c r="F1271" s="142" t="s">
        <v>1616</v>
      </c>
      <c r="G1271" s="143" t="s">
        <v>248</v>
      </c>
      <c r="H1271" s="144">
        <v>18.899999999999999</v>
      </c>
      <c r="I1271" s="145"/>
      <c r="J1271" s="145">
        <f>ROUND(I1271*H1271,2)</f>
        <v>0</v>
      </c>
      <c r="K1271" s="142" t="s">
        <v>971</v>
      </c>
      <c r="L1271" s="29"/>
      <c r="M1271" s="146" t="s">
        <v>1</v>
      </c>
      <c r="N1271" s="147" t="s">
        <v>37</v>
      </c>
      <c r="O1271" s="148">
        <v>0.50800000000000001</v>
      </c>
      <c r="P1271" s="148">
        <f>O1271*H1271</f>
        <v>9.6011999999999986</v>
      </c>
      <c r="Q1271" s="148">
        <v>3.7599999999999999E-3</v>
      </c>
      <c r="R1271" s="148">
        <f>Q1271*H1271</f>
        <v>7.1063999999999988E-2</v>
      </c>
      <c r="S1271" s="148">
        <v>0</v>
      </c>
      <c r="T1271" s="149">
        <f>S1271*H1271</f>
        <v>0</v>
      </c>
      <c r="AR1271" s="150" t="s">
        <v>286</v>
      </c>
      <c r="AT1271" s="150" t="s">
        <v>184</v>
      </c>
      <c r="AU1271" s="150" t="s">
        <v>82</v>
      </c>
      <c r="AY1271" s="17" t="s">
        <v>182</v>
      </c>
      <c r="BE1271" s="151">
        <f>IF(N1271="základní",J1271,0)</f>
        <v>0</v>
      </c>
      <c r="BF1271" s="151">
        <f>IF(N1271="snížená",J1271,0)</f>
        <v>0</v>
      </c>
      <c r="BG1271" s="151">
        <f>IF(N1271="zákl. přenesená",J1271,0)</f>
        <v>0</v>
      </c>
      <c r="BH1271" s="151">
        <f>IF(N1271="sníž. přenesená",J1271,0)</f>
        <v>0</v>
      </c>
      <c r="BI1271" s="151">
        <f>IF(N1271="nulová",J1271,0)</f>
        <v>0</v>
      </c>
      <c r="BJ1271" s="17" t="s">
        <v>80</v>
      </c>
      <c r="BK1271" s="151">
        <f>ROUND(I1271*H1271,2)</f>
        <v>0</v>
      </c>
      <c r="BL1271" s="17" t="s">
        <v>286</v>
      </c>
      <c r="BM1271" s="150" t="s">
        <v>1617</v>
      </c>
    </row>
    <row r="1272" spans="2:65" s="13" customFormat="1">
      <c r="B1272" s="159"/>
      <c r="D1272" s="153" t="s">
        <v>195</v>
      </c>
      <c r="E1272" s="160" t="s">
        <v>1</v>
      </c>
      <c r="F1272" s="161" t="s">
        <v>1618</v>
      </c>
      <c r="H1272" s="162">
        <v>18.899999999999999</v>
      </c>
      <c r="L1272" s="159"/>
      <c r="M1272" s="163"/>
      <c r="N1272" s="164"/>
      <c r="O1272" s="164"/>
      <c r="P1272" s="164"/>
      <c r="Q1272" s="164"/>
      <c r="R1272" s="164"/>
      <c r="S1272" s="164"/>
      <c r="T1272" s="165"/>
      <c r="AT1272" s="160" t="s">
        <v>195</v>
      </c>
      <c r="AU1272" s="160" t="s">
        <v>82</v>
      </c>
      <c r="AV1272" s="13" t="s">
        <v>82</v>
      </c>
      <c r="AW1272" s="13" t="s">
        <v>28</v>
      </c>
      <c r="AX1272" s="13" t="s">
        <v>72</v>
      </c>
      <c r="AY1272" s="160" t="s">
        <v>182</v>
      </c>
    </row>
    <row r="1273" spans="2:65" s="14" customFormat="1">
      <c r="B1273" s="166"/>
      <c r="D1273" s="153" t="s">
        <v>195</v>
      </c>
      <c r="E1273" s="167" t="s">
        <v>1</v>
      </c>
      <c r="F1273" s="168" t="s">
        <v>205</v>
      </c>
      <c r="H1273" s="169">
        <v>18.899999999999999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7" t="s">
        <v>195</v>
      </c>
      <c r="AU1273" s="167" t="s">
        <v>82</v>
      </c>
      <c r="AV1273" s="14" t="s">
        <v>188</v>
      </c>
      <c r="AW1273" s="14" t="s">
        <v>28</v>
      </c>
      <c r="AX1273" s="14" t="s">
        <v>80</v>
      </c>
      <c r="AY1273" s="167" t="s">
        <v>182</v>
      </c>
    </row>
    <row r="1274" spans="2:65" s="1" customFormat="1" ht="16.5" customHeight="1">
      <c r="B1274" s="139"/>
      <c r="C1274" s="173" t="s">
        <v>1619</v>
      </c>
      <c r="D1274" s="173" t="s">
        <v>266</v>
      </c>
      <c r="E1274" s="174" t="s">
        <v>1620</v>
      </c>
      <c r="F1274" s="175" t="s">
        <v>1621</v>
      </c>
      <c r="G1274" s="176" t="s">
        <v>242</v>
      </c>
      <c r="H1274" s="177">
        <v>2.0790000000000002</v>
      </c>
      <c r="I1274" s="178"/>
      <c r="J1274" s="178">
        <f>ROUND(I1274*H1274,2)</f>
        <v>0</v>
      </c>
      <c r="K1274" s="175" t="s">
        <v>971</v>
      </c>
      <c r="L1274" s="179"/>
      <c r="M1274" s="180" t="s">
        <v>1</v>
      </c>
      <c r="N1274" s="181" t="s">
        <v>37</v>
      </c>
      <c r="O1274" s="148">
        <v>0</v>
      </c>
      <c r="P1274" s="148">
        <f>O1274*H1274</f>
        <v>0</v>
      </c>
      <c r="Q1274" s="148">
        <v>3.6000000000000002E-4</v>
      </c>
      <c r="R1274" s="148">
        <f>Q1274*H1274</f>
        <v>7.4844000000000006E-4</v>
      </c>
      <c r="S1274" s="148">
        <v>0</v>
      </c>
      <c r="T1274" s="149">
        <f>S1274*H1274</f>
        <v>0</v>
      </c>
      <c r="AR1274" s="150" t="s">
        <v>391</v>
      </c>
      <c r="AT1274" s="150" t="s">
        <v>266</v>
      </c>
      <c r="AU1274" s="150" t="s">
        <v>82</v>
      </c>
      <c r="AY1274" s="17" t="s">
        <v>182</v>
      </c>
      <c r="BE1274" s="151">
        <f>IF(N1274="základní",J1274,0)</f>
        <v>0</v>
      </c>
      <c r="BF1274" s="151">
        <f>IF(N1274="snížená",J1274,0)</f>
        <v>0</v>
      </c>
      <c r="BG1274" s="151">
        <f>IF(N1274="zákl. přenesená",J1274,0)</f>
        <v>0</v>
      </c>
      <c r="BH1274" s="151">
        <f>IF(N1274="sníž. přenesená",J1274,0)</f>
        <v>0</v>
      </c>
      <c r="BI1274" s="151">
        <f>IF(N1274="nulová",J1274,0)</f>
        <v>0</v>
      </c>
      <c r="BJ1274" s="17" t="s">
        <v>80</v>
      </c>
      <c r="BK1274" s="151">
        <f>ROUND(I1274*H1274,2)</f>
        <v>0</v>
      </c>
      <c r="BL1274" s="17" t="s">
        <v>286</v>
      </c>
      <c r="BM1274" s="150" t="s">
        <v>1622</v>
      </c>
    </row>
    <row r="1275" spans="2:65" s="13" customFormat="1">
      <c r="B1275" s="159"/>
      <c r="D1275" s="153" t="s">
        <v>195</v>
      </c>
      <c r="E1275" s="160" t="s">
        <v>1</v>
      </c>
      <c r="F1275" s="161" t="s">
        <v>1623</v>
      </c>
      <c r="H1275" s="162">
        <v>1.89</v>
      </c>
      <c r="L1275" s="159"/>
      <c r="M1275" s="163"/>
      <c r="N1275" s="164"/>
      <c r="O1275" s="164"/>
      <c r="P1275" s="164"/>
      <c r="Q1275" s="164"/>
      <c r="R1275" s="164"/>
      <c r="S1275" s="164"/>
      <c r="T1275" s="165"/>
      <c r="AT1275" s="160" t="s">
        <v>195</v>
      </c>
      <c r="AU1275" s="160" t="s">
        <v>82</v>
      </c>
      <c r="AV1275" s="13" t="s">
        <v>82</v>
      </c>
      <c r="AW1275" s="13" t="s">
        <v>28</v>
      </c>
      <c r="AX1275" s="13" t="s">
        <v>72</v>
      </c>
      <c r="AY1275" s="160" t="s">
        <v>182</v>
      </c>
    </row>
    <row r="1276" spans="2:65" s="14" customFormat="1">
      <c r="B1276" s="166"/>
      <c r="D1276" s="153" t="s">
        <v>195</v>
      </c>
      <c r="E1276" s="167" t="s">
        <v>1</v>
      </c>
      <c r="F1276" s="168" t="s">
        <v>205</v>
      </c>
      <c r="H1276" s="169">
        <v>1.89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7" t="s">
        <v>195</v>
      </c>
      <c r="AU1276" s="167" t="s">
        <v>82</v>
      </c>
      <c r="AV1276" s="14" t="s">
        <v>188</v>
      </c>
      <c r="AW1276" s="14" t="s">
        <v>28</v>
      </c>
      <c r="AX1276" s="14" t="s">
        <v>80</v>
      </c>
      <c r="AY1276" s="167" t="s">
        <v>182</v>
      </c>
    </row>
    <row r="1277" spans="2:65" s="13" customFormat="1">
      <c r="B1277" s="159"/>
      <c r="D1277" s="153" t="s">
        <v>195</v>
      </c>
      <c r="F1277" s="161" t="s">
        <v>1624</v>
      </c>
      <c r="H1277" s="162">
        <v>2.0790000000000002</v>
      </c>
      <c r="L1277" s="159"/>
      <c r="M1277" s="163"/>
      <c r="N1277" s="164"/>
      <c r="O1277" s="164"/>
      <c r="P1277" s="164"/>
      <c r="Q1277" s="164"/>
      <c r="R1277" s="164"/>
      <c r="S1277" s="164"/>
      <c r="T1277" s="165"/>
      <c r="AT1277" s="160" t="s">
        <v>195</v>
      </c>
      <c r="AU1277" s="160" t="s">
        <v>82</v>
      </c>
      <c r="AV1277" s="13" t="s">
        <v>82</v>
      </c>
      <c r="AW1277" s="13" t="s">
        <v>3</v>
      </c>
      <c r="AX1277" s="13" t="s">
        <v>80</v>
      </c>
      <c r="AY1277" s="160" t="s">
        <v>182</v>
      </c>
    </row>
    <row r="1278" spans="2:65" s="1" customFormat="1" ht="24" customHeight="1">
      <c r="B1278" s="139"/>
      <c r="C1278" s="140" t="s">
        <v>1625</v>
      </c>
      <c r="D1278" s="140" t="s">
        <v>184</v>
      </c>
      <c r="E1278" s="141" t="s">
        <v>1626</v>
      </c>
      <c r="F1278" s="142" t="s">
        <v>1627</v>
      </c>
      <c r="G1278" s="143" t="s">
        <v>242</v>
      </c>
      <c r="H1278" s="144">
        <v>305.44799999999998</v>
      </c>
      <c r="I1278" s="145"/>
      <c r="J1278" s="145">
        <f>ROUND(I1278*H1278,2)</f>
        <v>0</v>
      </c>
      <c r="K1278" s="142" t="s">
        <v>193</v>
      </c>
      <c r="L1278" s="29"/>
      <c r="M1278" s="146" t="s">
        <v>1</v>
      </c>
      <c r="N1278" s="147" t="s">
        <v>37</v>
      </c>
      <c r="O1278" s="148">
        <v>0.65200000000000002</v>
      </c>
      <c r="P1278" s="148">
        <f>O1278*H1278</f>
        <v>199.152096</v>
      </c>
      <c r="Q1278" s="148">
        <v>5.7999999999999996E-3</v>
      </c>
      <c r="R1278" s="148">
        <f>Q1278*H1278</f>
        <v>1.7715983999999998</v>
      </c>
      <c r="S1278" s="148">
        <v>0</v>
      </c>
      <c r="T1278" s="149">
        <f>S1278*H1278</f>
        <v>0</v>
      </c>
      <c r="AR1278" s="150" t="s">
        <v>286</v>
      </c>
      <c r="AT1278" s="150" t="s">
        <v>184</v>
      </c>
      <c r="AU1278" s="150" t="s">
        <v>82</v>
      </c>
      <c r="AY1278" s="17" t="s">
        <v>182</v>
      </c>
      <c r="BE1278" s="151">
        <f>IF(N1278="základní",J1278,0)</f>
        <v>0</v>
      </c>
      <c r="BF1278" s="151">
        <f>IF(N1278="snížená",J1278,0)</f>
        <v>0</v>
      </c>
      <c r="BG1278" s="151">
        <f>IF(N1278="zákl. přenesená",J1278,0)</f>
        <v>0</v>
      </c>
      <c r="BH1278" s="151">
        <f>IF(N1278="sníž. přenesená",J1278,0)</f>
        <v>0</v>
      </c>
      <c r="BI1278" s="151">
        <f>IF(N1278="nulová",J1278,0)</f>
        <v>0</v>
      </c>
      <c r="BJ1278" s="17" t="s">
        <v>80</v>
      </c>
      <c r="BK1278" s="151">
        <f>ROUND(I1278*H1278,2)</f>
        <v>0</v>
      </c>
      <c r="BL1278" s="17" t="s">
        <v>286</v>
      </c>
      <c r="BM1278" s="150" t="s">
        <v>1628</v>
      </c>
    </row>
    <row r="1279" spans="2:65" s="13" customFormat="1">
      <c r="B1279" s="159"/>
      <c r="D1279" s="153" t="s">
        <v>195</v>
      </c>
      <c r="E1279" s="160" t="s">
        <v>1</v>
      </c>
      <c r="F1279" s="161" t="s">
        <v>1629</v>
      </c>
      <c r="H1279" s="162">
        <v>305.44799999999998</v>
      </c>
      <c r="L1279" s="159"/>
      <c r="M1279" s="163"/>
      <c r="N1279" s="164"/>
      <c r="O1279" s="164"/>
      <c r="P1279" s="164"/>
      <c r="Q1279" s="164"/>
      <c r="R1279" s="164"/>
      <c r="S1279" s="164"/>
      <c r="T1279" s="165"/>
      <c r="AT1279" s="160" t="s">
        <v>195</v>
      </c>
      <c r="AU1279" s="160" t="s">
        <v>82</v>
      </c>
      <c r="AV1279" s="13" t="s">
        <v>82</v>
      </c>
      <c r="AW1279" s="13" t="s">
        <v>28</v>
      </c>
      <c r="AX1279" s="13" t="s">
        <v>72</v>
      </c>
      <c r="AY1279" s="160" t="s">
        <v>182</v>
      </c>
    </row>
    <row r="1280" spans="2:65" s="14" customFormat="1">
      <c r="B1280" s="166"/>
      <c r="D1280" s="153" t="s">
        <v>195</v>
      </c>
      <c r="E1280" s="167" t="s">
        <v>1</v>
      </c>
      <c r="F1280" s="168" t="s">
        <v>205</v>
      </c>
      <c r="H1280" s="169">
        <v>305.44799999999998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7" t="s">
        <v>195</v>
      </c>
      <c r="AU1280" s="167" t="s">
        <v>82</v>
      </c>
      <c r="AV1280" s="14" t="s">
        <v>188</v>
      </c>
      <c r="AW1280" s="14" t="s">
        <v>28</v>
      </c>
      <c r="AX1280" s="14" t="s">
        <v>80</v>
      </c>
      <c r="AY1280" s="167" t="s">
        <v>182</v>
      </c>
    </row>
    <row r="1281" spans="2:65" s="1" customFormat="1" ht="16.5" customHeight="1">
      <c r="B1281" s="139"/>
      <c r="C1281" s="173" t="s">
        <v>1630</v>
      </c>
      <c r="D1281" s="173" t="s">
        <v>266</v>
      </c>
      <c r="E1281" s="174" t="s">
        <v>1631</v>
      </c>
      <c r="F1281" s="175" t="s">
        <v>1632</v>
      </c>
      <c r="G1281" s="176" t="s">
        <v>242</v>
      </c>
      <c r="H1281" s="177">
        <v>335.99299999999999</v>
      </c>
      <c r="I1281" s="178"/>
      <c r="J1281" s="178">
        <f>ROUND(I1281*H1281,2)</f>
        <v>0</v>
      </c>
      <c r="K1281" s="175" t="s">
        <v>1</v>
      </c>
      <c r="L1281" s="179"/>
      <c r="M1281" s="180" t="s">
        <v>1</v>
      </c>
      <c r="N1281" s="181" t="s">
        <v>37</v>
      </c>
      <c r="O1281" s="148">
        <v>0</v>
      </c>
      <c r="P1281" s="148">
        <f>O1281*H1281</f>
        <v>0</v>
      </c>
      <c r="Q1281" s="148">
        <v>2.3999999999999998E-3</v>
      </c>
      <c r="R1281" s="148">
        <f>Q1281*H1281</f>
        <v>0.80638319999999997</v>
      </c>
      <c r="S1281" s="148">
        <v>0</v>
      </c>
      <c r="T1281" s="149">
        <f>S1281*H1281</f>
        <v>0</v>
      </c>
      <c r="AR1281" s="150" t="s">
        <v>391</v>
      </c>
      <c r="AT1281" s="150" t="s">
        <v>266</v>
      </c>
      <c r="AU1281" s="150" t="s">
        <v>82</v>
      </c>
      <c r="AY1281" s="17" t="s">
        <v>182</v>
      </c>
      <c r="BE1281" s="151">
        <f>IF(N1281="základní",J1281,0)</f>
        <v>0</v>
      </c>
      <c r="BF1281" s="151">
        <f>IF(N1281="snížená",J1281,0)</f>
        <v>0</v>
      </c>
      <c r="BG1281" s="151">
        <f>IF(N1281="zákl. přenesená",J1281,0)</f>
        <v>0</v>
      </c>
      <c r="BH1281" s="151">
        <f>IF(N1281="sníž. přenesená",J1281,0)</f>
        <v>0</v>
      </c>
      <c r="BI1281" s="151">
        <f>IF(N1281="nulová",J1281,0)</f>
        <v>0</v>
      </c>
      <c r="BJ1281" s="17" t="s">
        <v>80</v>
      </c>
      <c r="BK1281" s="151">
        <f>ROUND(I1281*H1281,2)</f>
        <v>0</v>
      </c>
      <c r="BL1281" s="17" t="s">
        <v>286</v>
      </c>
      <c r="BM1281" s="150" t="s">
        <v>1633</v>
      </c>
    </row>
    <row r="1282" spans="2:65" s="13" customFormat="1">
      <c r="B1282" s="159"/>
      <c r="D1282" s="153" t="s">
        <v>195</v>
      </c>
      <c r="E1282" s="160" t="s">
        <v>1</v>
      </c>
      <c r="F1282" s="161" t="s">
        <v>1634</v>
      </c>
      <c r="H1282" s="162">
        <v>335.99299999999999</v>
      </c>
      <c r="L1282" s="159"/>
      <c r="M1282" s="163"/>
      <c r="N1282" s="164"/>
      <c r="O1282" s="164"/>
      <c r="P1282" s="164"/>
      <c r="Q1282" s="164"/>
      <c r="R1282" s="164"/>
      <c r="S1282" s="164"/>
      <c r="T1282" s="165"/>
      <c r="AT1282" s="160" t="s">
        <v>195</v>
      </c>
      <c r="AU1282" s="160" t="s">
        <v>82</v>
      </c>
      <c r="AV1282" s="13" t="s">
        <v>82</v>
      </c>
      <c r="AW1282" s="13" t="s">
        <v>28</v>
      </c>
      <c r="AX1282" s="13" t="s">
        <v>72</v>
      </c>
      <c r="AY1282" s="160" t="s">
        <v>182</v>
      </c>
    </row>
    <row r="1283" spans="2:65" s="14" customFormat="1">
      <c r="B1283" s="166"/>
      <c r="D1283" s="153" t="s">
        <v>195</v>
      </c>
      <c r="E1283" s="167" t="s">
        <v>1</v>
      </c>
      <c r="F1283" s="168" t="s">
        <v>205</v>
      </c>
      <c r="H1283" s="169">
        <v>335.99299999999999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7" t="s">
        <v>195</v>
      </c>
      <c r="AU1283" s="167" t="s">
        <v>82</v>
      </c>
      <c r="AV1283" s="14" t="s">
        <v>188</v>
      </c>
      <c r="AW1283" s="14" t="s">
        <v>28</v>
      </c>
      <c r="AX1283" s="14" t="s">
        <v>80</v>
      </c>
      <c r="AY1283" s="167" t="s">
        <v>182</v>
      </c>
    </row>
    <row r="1284" spans="2:65" s="1" customFormat="1" ht="16.5" customHeight="1">
      <c r="B1284" s="139"/>
      <c r="C1284" s="140" t="s">
        <v>1635</v>
      </c>
      <c r="D1284" s="140" t="s">
        <v>184</v>
      </c>
      <c r="E1284" s="141" t="s">
        <v>1636</v>
      </c>
      <c r="F1284" s="142" t="s">
        <v>1637</v>
      </c>
      <c r="G1284" s="143" t="s">
        <v>242</v>
      </c>
      <c r="H1284" s="144">
        <v>82.367999999999995</v>
      </c>
      <c r="I1284" s="145"/>
      <c r="J1284" s="145">
        <f>ROUND(I1284*H1284,2)</f>
        <v>0</v>
      </c>
      <c r="K1284" s="142" t="s">
        <v>193</v>
      </c>
      <c r="L1284" s="29"/>
      <c r="M1284" s="146" t="s">
        <v>1</v>
      </c>
      <c r="N1284" s="147" t="s">
        <v>37</v>
      </c>
      <c r="O1284" s="148">
        <v>0.27800000000000002</v>
      </c>
      <c r="P1284" s="148">
        <f>O1284*H1284</f>
        <v>22.898304</v>
      </c>
      <c r="Q1284" s="148">
        <v>1.5E-3</v>
      </c>
      <c r="R1284" s="148">
        <f>Q1284*H1284</f>
        <v>0.123552</v>
      </c>
      <c r="S1284" s="148">
        <v>0</v>
      </c>
      <c r="T1284" s="149">
        <f>S1284*H1284</f>
        <v>0</v>
      </c>
      <c r="AR1284" s="150" t="s">
        <v>286</v>
      </c>
      <c r="AT1284" s="150" t="s">
        <v>184</v>
      </c>
      <c r="AU1284" s="150" t="s">
        <v>82</v>
      </c>
      <c r="AY1284" s="17" t="s">
        <v>182</v>
      </c>
      <c r="BE1284" s="151">
        <f>IF(N1284="základní",J1284,0)</f>
        <v>0</v>
      </c>
      <c r="BF1284" s="151">
        <f>IF(N1284="snížená",J1284,0)</f>
        <v>0</v>
      </c>
      <c r="BG1284" s="151">
        <f>IF(N1284="zákl. přenesená",J1284,0)</f>
        <v>0</v>
      </c>
      <c r="BH1284" s="151">
        <f>IF(N1284="sníž. přenesená",J1284,0)</f>
        <v>0</v>
      </c>
      <c r="BI1284" s="151">
        <f>IF(N1284="nulová",J1284,0)</f>
        <v>0</v>
      </c>
      <c r="BJ1284" s="17" t="s">
        <v>80</v>
      </c>
      <c r="BK1284" s="151">
        <f>ROUND(I1284*H1284,2)</f>
        <v>0</v>
      </c>
      <c r="BL1284" s="17" t="s">
        <v>286</v>
      </c>
      <c r="BM1284" s="150" t="s">
        <v>1638</v>
      </c>
    </row>
    <row r="1285" spans="2:65" s="13" customFormat="1">
      <c r="B1285" s="159"/>
      <c r="D1285" s="153" t="s">
        <v>195</v>
      </c>
      <c r="E1285" s="160" t="s">
        <v>1</v>
      </c>
      <c r="F1285" s="161" t="s">
        <v>1639</v>
      </c>
      <c r="H1285" s="162">
        <v>28.128</v>
      </c>
      <c r="L1285" s="159"/>
      <c r="M1285" s="163"/>
      <c r="N1285" s="164"/>
      <c r="O1285" s="164"/>
      <c r="P1285" s="164"/>
      <c r="Q1285" s="164"/>
      <c r="R1285" s="164"/>
      <c r="S1285" s="164"/>
      <c r="T1285" s="165"/>
      <c r="AT1285" s="160" t="s">
        <v>195</v>
      </c>
      <c r="AU1285" s="160" t="s">
        <v>82</v>
      </c>
      <c r="AV1285" s="13" t="s">
        <v>82</v>
      </c>
      <c r="AW1285" s="13" t="s">
        <v>28</v>
      </c>
      <c r="AX1285" s="13" t="s">
        <v>72</v>
      </c>
      <c r="AY1285" s="160" t="s">
        <v>182</v>
      </c>
    </row>
    <row r="1286" spans="2:65" s="13" customFormat="1">
      <c r="B1286" s="159"/>
      <c r="D1286" s="153" t="s">
        <v>195</v>
      </c>
      <c r="E1286" s="160" t="s">
        <v>1</v>
      </c>
      <c r="F1286" s="161" t="s">
        <v>1640</v>
      </c>
      <c r="H1286" s="162">
        <v>54.24</v>
      </c>
      <c r="L1286" s="159"/>
      <c r="M1286" s="163"/>
      <c r="N1286" s="164"/>
      <c r="O1286" s="164"/>
      <c r="P1286" s="164"/>
      <c r="Q1286" s="164"/>
      <c r="R1286" s="164"/>
      <c r="S1286" s="164"/>
      <c r="T1286" s="165"/>
      <c r="AT1286" s="160" t="s">
        <v>195</v>
      </c>
      <c r="AU1286" s="160" t="s">
        <v>82</v>
      </c>
      <c r="AV1286" s="13" t="s">
        <v>82</v>
      </c>
      <c r="AW1286" s="13" t="s">
        <v>28</v>
      </c>
      <c r="AX1286" s="13" t="s">
        <v>72</v>
      </c>
      <c r="AY1286" s="160" t="s">
        <v>182</v>
      </c>
    </row>
    <row r="1287" spans="2:65" s="14" customFormat="1">
      <c r="B1287" s="166"/>
      <c r="D1287" s="153" t="s">
        <v>195</v>
      </c>
      <c r="E1287" s="167" t="s">
        <v>1</v>
      </c>
      <c r="F1287" s="168" t="s">
        <v>205</v>
      </c>
      <c r="H1287" s="169">
        <v>82.367999999999995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7" t="s">
        <v>195</v>
      </c>
      <c r="AU1287" s="167" t="s">
        <v>82</v>
      </c>
      <c r="AV1287" s="14" t="s">
        <v>188</v>
      </c>
      <c r="AW1287" s="14" t="s">
        <v>28</v>
      </c>
      <c r="AX1287" s="14" t="s">
        <v>80</v>
      </c>
      <c r="AY1287" s="167" t="s">
        <v>182</v>
      </c>
    </row>
    <row r="1288" spans="2:65" s="1" customFormat="1" ht="24" customHeight="1">
      <c r="B1288" s="139"/>
      <c r="C1288" s="140" t="s">
        <v>1641</v>
      </c>
      <c r="D1288" s="140" t="s">
        <v>184</v>
      </c>
      <c r="E1288" s="141" t="s">
        <v>1642</v>
      </c>
      <c r="F1288" s="142" t="s">
        <v>1643</v>
      </c>
      <c r="G1288" s="143" t="s">
        <v>1085</v>
      </c>
      <c r="H1288" s="144">
        <v>4064.654</v>
      </c>
      <c r="I1288" s="145"/>
      <c r="J1288" s="145">
        <f>ROUND(I1288*H1288,2)</f>
        <v>0</v>
      </c>
      <c r="K1288" s="142" t="s">
        <v>193</v>
      </c>
      <c r="L1288" s="29"/>
      <c r="M1288" s="146" t="s">
        <v>1</v>
      </c>
      <c r="N1288" s="147" t="s">
        <v>37</v>
      </c>
      <c r="O1288" s="148">
        <v>0</v>
      </c>
      <c r="P1288" s="148">
        <f>O1288*H1288</f>
        <v>0</v>
      </c>
      <c r="Q1288" s="148">
        <v>0</v>
      </c>
      <c r="R1288" s="148">
        <f>Q1288*H1288</f>
        <v>0</v>
      </c>
      <c r="S1288" s="148">
        <v>0</v>
      </c>
      <c r="T1288" s="149">
        <f>S1288*H1288</f>
        <v>0</v>
      </c>
      <c r="AR1288" s="150" t="s">
        <v>286</v>
      </c>
      <c r="AT1288" s="150" t="s">
        <v>184</v>
      </c>
      <c r="AU1288" s="150" t="s">
        <v>82</v>
      </c>
      <c r="AY1288" s="17" t="s">
        <v>182</v>
      </c>
      <c r="BE1288" s="151">
        <f>IF(N1288="základní",J1288,0)</f>
        <v>0</v>
      </c>
      <c r="BF1288" s="151">
        <f>IF(N1288="snížená",J1288,0)</f>
        <v>0</v>
      </c>
      <c r="BG1288" s="151">
        <f>IF(N1288="zákl. přenesená",J1288,0)</f>
        <v>0</v>
      </c>
      <c r="BH1288" s="151">
        <f>IF(N1288="sníž. přenesená",J1288,0)</f>
        <v>0</v>
      </c>
      <c r="BI1288" s="151">
        <f>IF(N1288="nulová",J1288,0)</f>
        <v>0</v>
      </c>
      <c r="BJ1288" s="17" t="s">
        <v>80</v>
      </c>
      <c r="BK1288" s="151">
        <f>ROUND(I1288*H1288,2)</f>
        <v>0</v>
      </c>
      <c r="BL1288" s="17" t="s">
        <v>286</v>
      </c>
      <c r="BM1288" s="150" t="s">
        <v>1644</v>
      </c>
    </row>
    <row r="1289" spans="2:65" s="11" customFormat="1" ht="22.9" customHeight="1">
      <c r="B1289" s="127"/>
      <c r="D1289" s="128" t="s">
        <v>71</v>
      </c>
      <c r="E1289" s="137" t="s">
        <v>1645</v>
      </c>
      <c r="F1289" s="137" t="s">
        <v>1646</v>
      </c>
      <c r="J1289" s="138">
        <f>BK1289</f>
        <v>0</v>
      </c>
      <c r="L1289" s="127"/>
      <c r="M1289" s="131"/>
      <c r="N1289" s="132"/>
      <c r="O1289" s="132"/>
      <c r="P1289" s="133">
        <f>SUM(P1290:P1313)</f>
        <v>259.14884499999999</v>
      </c>
      <c r="Q1289" s="132"/>
      <c r="R1289" s="133">
        <f>SUM(R1290:R1313)</f>
        <v>3.7677110799999998</v>
      </c>
      <c r="S1289" s="132"/>
      <c r="T1289" s="134">
        <f>SUM(T1290:T1313)</f>
        <v>0</v>
      </c>
      <c r="AR1289" s="128" t="s">
        <v>82</v>
      </c>
      <c r="AT1289" s="135" t="s">
        <v>71</v>
      </c>
      <c r="AU1289" s="135" t="s">
        <v>80</v>
      </c>
      <c r="AY1289" s="128" t="s">
        <v>182</v>
      </c>
      <c r="BK1289" s="136">
        <f>SUM(BK1290:BK1313)</f>
        <v>0</v>
      </c>
    </row>
    <row r="1290" spans="2:65" s="1" customFormat="1" ht="16.5" customHeight="1">
      <c r="B1290" s="139"/>
      <c r="C1290" s="140" t="s">
        <v>1647</v>
      </c>
      <c r="D1290" s="140" t="s">
        <v>184</v>
      </c>
      <c r="E1290" s="141" t="s">
        <v>1648</v>
      </c>
      <c r="F1290" s="142" t="s">
        <v>1649</v>
      </c>
      <c r="G1290" s="143" t="s">
        <v>242</v>
      </c>
      <c r="H1290" s="144">
        <v>499.39</v>
      </c>
      <c r="I1290" s="145"/>
      <c r="J1290" s="145">
        <f>ROUND(I1290*H1290,2)</f>
        <v>0</v>
      </c>
      <c r="K1290" s="142" t="s">
        <v>193</v>
      </c>
      <c r="L1290" s="29"/>
      <c r="M1290" s="146" t="s">
        <v>1</v>
      </c>
      <c r="N1290" s="147" t="s">
        <v>37</v>
      </c>
      <c r="O1290" s="148">
        <v>2.4E-2</v>
      </c>
      <c r="P1290" s="148">
        <f>O1290*H1290</f>
        <v>11.98536</v>
      </c>
      <c r="Q1290" s="148">
        <v>0</v>
      </c>
      <c r="R1290" s="148">
        <f>Q1290*H1290</f>
        <v>0</v>
      </c>
      <c r="S1290" s="148">
        <v>0</v>
      </c>
      <c r="T1290" s="149">
        <f>S1290*H1290</f>
        <v>0</v>
      </c>
      <c r="AR1290" s="150" t="s">
        <v>286</v>
      </c>
      <c r="AT1290" s="150" t="s">
        <v>184</v>
      </c>
      <c r="AU1290" s="150" t="s">
        <v>82</v>
      </c>
      <c r="AY1290" s="17" t="s">
        <v>182</v>
      </c>
      <c r="BE1290" s="151">
        <f>IF(N1290="základní",J1290,0)</f>
        <v>0</v>
      </c>
      <c r="BF1290" s="151">
        <f>IF(N1290="snížená",J1290,0)</f>
        <v>0</v>
      </c>
      <c r="BG1290" s="151">
        <f>IF(N1290="zákl. přenesená",J1290,0)</f>
        <v>0</v>
      </c>
      <c r="BH1290" s="151">
        <f>IF(N1290="sníž. přenesená",J1290,0)</f>
        <v>0</v>
      </c>
      <c r="BI1290" s="151">
        <f>IF(N1290="nulová",J1290,0)</f>
        <v>0</v>
      </c>
      <c r="BJ1290" s="17" t="s">
        <v>80</v>
      </c>
      <c r="BK1290" s="151">
        <f>ROUND(I1290*H1290,2)</f>
        <v>0</v>
      </c>
      <c r="BL1290" s="17" t="s">
        <v>286</v>
      </c>
      <c r="BM1290" s="150" t="s">
        <v>1650</v>
      </c>
    </row>
    <row r="1291" spans="2:65" s="13" customFormat="1">
      <c r="B1291" s="159"/>
      <c r="D1291" s="153" t="s">
        <v>195</v>
      </c>
      <c r="E1291" s="160" t="s">
        <v>1</v>
      </c>
      <c r="F1291" s="161" t="s">
        <v>1651</v>
      </c>
      <c r="H1291" s="162">
        <v>499.39</v>
      </c>
      <c r="L1291" s="159"/>
      <c r="M1291" s="163"/>
      <c r="N1291" s="164"/>
      <c r="O1291" s="164"/>
      <c r="P1291" s="164"/>
      <c r="Q1291" s="164"/>
      <c r="R1291" s="164"/>
      <c r="S1291" s="164"/>
      <c r="T1291" s="165"/>
      <c r="AT1291" s="160" t="s">
        <v>195</v>
      </c>
      <c r="AU1291" s="160" t="s">
        <v>82</v>
      </c>
      <c r="AV1291" s="13" t="s">
        <v>82</v>
      </c>
      <c r="AW1291" s="13" t="s">
        <v>28</v>
      </c>
      <c r="AX1291" s="13" t="s">
        <v>72</v>
      </c>
      <c r="AY1291" s="160" t="s">
        <v>182</v>
      </c>
    </row>
    <row r="1292" spans="2:65" s="14" customFormat="1">
      <c r="B1292" s="166"/>
      <c r="D1292" s="153" t="s">
        <v>195</v>
      </c>
      <c r="E1292" s="167" t="s">
        <v>1</v>
      </c>
      <c r="F1292" s="168" t="s">
        <v>205</v>
      </c>
      <c r="H1292" s="169">
        <v>499.39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7" t="s">
        <v>195</v>
      </c>
      <c r="AU1292" s="167" t="s">
        <v>82</v>
      </c>
      <c r="AV1292" s="14" t="s">
        <v>188</v>
      </c>
      <c r="AW1292" s="14" t="s">
        <v>28</v>
      </c>
      <c r="AX1292" s="14" t="s">
        <v>80</v>
      </c>
      <c r="AY1292" s="167" t="s">
        <v>182</v>
      </c>
    </row>
    <row r="1293" spans="2:65" s="1" customFormat="1" ht="24" customHeight="1">
      <c r="B1293" s="139"/>
      <c r="C1293" s="140" t="s">
        <v>1652</v>
      </c>
      <c r="D1293" s="140" t="s">
        <v>184</v>
      </c>
      <c r="E1293" s="141" t="s">
        <v>1653</v>
      </c>
      <c r="F1293" s="142" t="s">
        <v>1654</v>
      </c>
      <c r="G1293" s="143" t="s">
        <v>242</v>
      </c>
      <c r="H1293" s="144">
        <v>499.39</v>
      </c>
      <c r="I1293" s="145"/>
      <c r="J1293" s="145">
        <f>ROUND(I1293*H1293,2)</f>
        <v>0</v>
      </c>
      <c r="K1293" s="142" t="s">
        <v>193</v>
      </c>
      <c r="L1293" s="29"/>
      <c r="M1293" s="146" t="s">
        <v>1</v>
      </c>
      <c r="N1293" s="147" t="s">
        <v>37</v>
      </c>
      <c r="O1293" s="148">
        <v>5.8000000000000003E-2</v>
      </c>
      <c r="P1293" s="148">
        <f>O1293*H1293</f>
        <v>28.96462</v>
      </c>
      <c r="Q1293" s="148">
        <v>3.0000000000000001E-5</v>
      </c>
      <c r="R1293" s="148">
        <f>Q1293*H1293</f>
        <v>1.4981700000000001E-2</v>
      </c>
      <c r="S1293" s="148">
        <v>0</v>
      </c>
      <c r="T1293" s="149">
        <f>S1293*H1293</f>
        <v>0</v>
      </c>
      <c r="AR1293" s="150" t="s">
        <v>286</v>
      </c>
      <c r="AT1293" s="150" t="s">
        <v>184</v>
      </c>
      <c r="AU1293" s="150" t="s">
        <v>82</v>
      </c>
      <c r="AY1293" s="17" t="s">
        <v>182</v>
      </c>
      <c r="BE1293" s="151">
        <f>IF(N1293="základní",J1293,0)</f>
        <v>0</v>
      </c>
      <c r="BF1293" s="151">
        <f>IF(N1293="snížená",J1293,0)</f>
        <v>0</v>
      </c>
      <c r="BG1293" s="151">
        <f>IF(N1293="zákl. přenesená",J1293,0)</f>
        <v>0</v>
      </c>
      <c r="BH1293" s="151">
        <f>IF(N1293="sníž. přenesená",J1293,0)</f>
        <v>0</v>
      </c>
      <c r="BI1293" s="151">
        <f>IF(N1293="nulová",J1293,0)</f>
        <v>0</v>
      </c>
      <c r="BJ1293" s="17" t="s">
        <v>80</v>
      </c>
      <c r="BK1293" s="151">
        <f>ROUND(I1293*H1293,2)</f>
        <v>0</v>
      </c>
      <c r="BL1293" s="17" t="s">
        <v>286</v>
      </c>
      <c r="BM1293" s="150" t="s">
        <v>1655</v>
      </c>
    </row>
    <row r="1294" spans="2:65" s="13" customFormat="1">
      <c r="B1294" s="159"/>
      <c r="D1294" s="153" t="s">
        <v>195</v>
      </c>
      <c r="E1294" s="160" t="s">
        <v>1</v>
      </c>
      <c r="F1294" s="161" t="s">
        <v>1651</v>
      </c>
      <c r="H1294" s="162">
        <v>499.39</v>
      </c>
      <c r="L1294" s="159"/>
      <c r="M1294" s="163"/>
      <c r="N1294" s="164"/>
      <c r="O1294" s="164"/>
      <c r="P1294" s="164"/>
      <c r="Q1294" s="164"/>
      <c r="R1294" s="164"/>
      <c r="S1294" s="164"/>
      <c r="T1294" s="165"/>
      <c r="AT1294" s="160" t="s">
        <v>195</v>
      </c>
      <c r="AU1294" s="160" t="s">
        <v>82</v>
      </c>
      <c r="AV1294" s="13" t="s">
        <v>82</v>
      </c>
      <c r="AW1294" s="13" t="s">
        <v>28</v>
      </c>
      <c r="AX1294" s="13" t="s">
        <v>72</v>
      </c>
      <c r="AY1294" s="160" t="s">
        <v>182</v>
      </c>
    </row>
    <row r="1295" spans="2:65" s="14" customFormat="1">
      <c r="B1295" s="166"/>
      <c r="D1295" s="153" t="s">
        <v>195</v>
      </c>
      <c r="E1295" s="167" t="s">
        <v>1</v>
      </c>
      <c r="F1295" s="168" t="s">
        <v>205</v>
      </c>
      <c r="H1295" s="169">
        <v>499.39</v>
      </c>
      <c r="L1295" s="166"/>
      <c r="M1295" s="170"/>
      <c r="N1295" s="171"/>
      <c r="O1295" s="171"/>
      <c r="P1295" s="171"/>
      <c r="Q1295" s="171"/>
      <c r="R1295" s="171"/>
      <c r="S1295" s="171"/>
      <c r="T1295" s="172"/>
      <c r="AT1295" s="167" t="s">
        <v>195</v>
      </c>
      <c r="AU1295" s="167" t="s">
        <v>82</v>
      </c>
      <c r="AV1295" s="14" t="s">
        <v>188</v>
      </c>
      <c r="AW1295" s="14" t="s">
        <v>28</v>
      </c>
      <c r="AX1295" s="14" t="s">
        <v>80</v>
      </c>
      <c r="AY1295" s="167" t="s">
        <v>182</v>
      </c>
    </row>
    <row r="1296" spans="2:65" s="1" customFormat="1" ht="24" customHeight="1">
      <c r="B1296" s="139"/>
      <c r="C1296" s="140" t="s">
        <v>1656</v>
      </c>
      <c r="D1296" s="140" t="s">
        <v>184</v>
      </c>
      <c r="E1296" s="141" t="s">
        <v>1657</v>
      </c>
      <c r="F1296" s="142" t="s">
        <v>1658</v>
      </c>
      <c r="G1296" s="143" t="s">
        <v>242</v>
      </c>
      <c r="H1296" s="144">
        <v>499.39</v>
      </c>
      <c r="I1296" s="145"/>
      <c r="J1296" s="145">
        <f>ROUND(I1296*H1296,2)</f>
        <v>0</v>
      </c>
      <c r="K1296" s="142" t="s">
        <v>193</v>
      </c>
      <c r="L1296" s="29"/>
      <c r="M1296" s="146" t="s">
        <v>1</v>
      </c>
      <c r="N1296" s="147" t="s">
        <v>37</v>
      </c>
      <c r="O1296" s="148">
        <v>0.192</v>
      </c>
      <c r="P1296" s="148">
        <f>O1296*H1296</f>
        <v>95.88288</v>
      </c>
      <c r="Q1296" s="148">
        <v>4.5500000000000002E-3</v>
      </c>
      <c r="R1296" s="148">
        <f>Q1296*H1296</f>
        <v>2.2722245000000001</v>
      </c>
      <c r="S1296" s="148">
        <v>0</v>
      </c>
      <c r="T1296" s="149">
        <f>S1296*H1296</f>
        <v>0</v>
      </c>
      <c r="AR1296" s="150" t="s">
        <v>286</v>
      </c>
      <c r="AT1296" s="150" t="s">
        <v>184</v>
      </c>
      <c r="AU1296" s="150" t="s">
        <v>82</v>
      </c>
      <c r="AY1296" s="17" t="s">
        <v>182</v>
      </c>
      <c r="BE1296" s="151">
        <f>IF(N1296="základní",J1296,0)</f>
        <v>0</v>
      </c>
      <c r="BF1296" s="151">
        <f>IF(N1296="snížená",J1296,0)</f>
        <v>0</v>
      </c>
      <c r="BG1296" s="151">
        <f>IF(N1296="zákl. přenesená",J1296,0)</f>
        <v>0</v>
      </c>
      <c r="BH1296" s="151">
        <f>IF(N1296="sníž. přenesená",J1296,0)</f>
        <v>0</v>
      </c>
      <c r="BI1296" s="151">
        <f>IF(N1296="nulová",J1296,0)</f>
        <v>0</v>
      </c>
      <c r="BJ1296" s="17" t="s">
        <v>80</v>
      </c>
      <c r="BK1296" s="151">
        <f>ROUND(I1296*H1296,2)</f>
        <v>0</v>
      </c>
      <c r="BL1296" s="17" t="s">
        <v>286</v>
      </c>
      <c r="BM1296" s="150" t="s">
        <v>1659</v>
      </c>
    </row>
    <row r="1297" spans="2:65" s="13" customFormat="1">
      <c r="B1297" s="159"/>
      <c r="D1297" s="153" t="s">
        <v>195</v>
      </c>
      <c r="E1297" s="160" t="s">
        <v>1</v>
      </c>
      <c r="F1297" s="161" t="s">
        <v>1651</v>
      </c>
      <c r="H1297" s="162">
        <v>499.39</v>
      </c>
      <c r="L1297" s="159"/>
      <c r="M1297" s="163"/>
      <c r="N1297" s="164"/>
      <c r="O1297" s="164"/>
      <c r="P1297" s="164"/>
      <c r="Q1297" s="164"/>
      <c r="R1297" s="164"/>
      <c r="S1297" s="164"/>
      <c r="T1297" s="165"/>
      <c r="AT1297" s="160" t="s">
        <v>195</v>
      </c>
      <c r="AU1297" s="160" t="s">
        <v>82</v>
      </c>
      <c r="AV1297" s="13" t="s">
        <v>82</v>
      </c>
      <c r="AW1297" s="13" t="s">
        <v>28</v>
      </c>
      <c r="AX1297" s="13" t="s">
        <v>72</v>
      </c>
      <c r="AY1297" s="160" t="s">
        <v>182</v>
      </c>
    </row>
    <row r="1298" spans="2:65" s="14" customFormat="1">
      <c r="B1298" s="166"/>
      <c r="D1298" s="153" t="s">
        <v>195</v>
      </c>
      <c r="E1298" s="167" t="s">
        <v>1</v>
      </c>
      <c r="F1298" s="168" t="s">
        <v>205</v>
      </c>
      <c r="H1298" s="169">
        <v>499.39</v>
      </c>
      <c r="L1298" s="166"/>
      <c r="M1298" s="170"/>
      <c r="N1298" s="171"/>
      <c r="O1298" s="171"/>
      <c r="P1298" s="171"/>
      <c r="Q1298" s="171"/>
      <c r="R1298" s="171"/>
      <c r="S1298" s="171"/>
      <c r="T1298" s="172"/>
      <c r="AT1298" s="167" t="s">
        <v>195</v>
      </c>
      <c r="AU1298" s="167" t="s">
        <v>82</v>
      </c>
      <c r="AV1298" s="14" t="s">
        <v>188</v>
      </c>
      <c r="AW1298" s="14" t="s">
        <v>28</v>
      </c>
      <c r="AX1298" s="14" t="s">
        <v>80</v>
      </c>
      <c r="AY1298" s="167" t="s">
        <v>182</v>
      </c>
    </row>
    <row r="1299" spans="2:65" s="1" customFormat="1" ht="16.5" customHeight="1">
      <c r="B1299" s="139"/>
      <c r="C1299" s="140" t="s">
        <v>1660</v>
      </c>
      <c r="D1299" s="140" t="s">
        <v>184</v>
      </c>
      <c r="E1299" s="141" t="s">
        <v>1661</v>
      </c>
      <c r="F1299" s="142" t="s">
        <v>1662</v>
      </c>
      <c r="G1299" s="143" t="s">
        <v>242</v>
      </c>
      <c r="H1299" s="144">
        <v>405.548</v>
      </c>
      <c r="I1299" s="145"/>
      <c r="J1299" s="145">
        <f>ROUND(I1299*H1299,2)</f>
        <v>0</v>
      </c>
      <c r="K1299" s="142" t="s">
        <v>193</v>
      </c>
      <c r="L1299" s="29"/>
      <c r="M1299" s="146" t="s">
        <v>1</v>
      </c>
      <c r="N1299" s="147" t="s">
        <v>37</v>
      </c>
      <c r="O1299" s="148">
        <v>0.219</v>
      </c>
      <c r="P1299" s="148">
        <f>O1299*H1299</f>
        <v>88.815011999999996</v>
      </c>
      <c r="Q1299" s="148">
        <v>5.0000000000000001E-4</v>
      </c>
      <c r="R1299" s="148">
        <f>Q1299*H1299</f>
        <v>0.20277400000000001</v>
      </c>
      <c r="S1299" s="148">
        <v>0</v>
      </c>
      <c r="T1299" s="149">
        <f>S1299*H1299</f>
        <v>0</v>
      </c>
      <c r="AR1299" s="150" t="s">
        <v>286</v>
      </c>
      <c r="AT1299" s="150" t="s">
        <v>184</v>
      </c>
      <c r="AU1299" s="150" t="s">
        <v>82</v>
      </c>
      <c r="AY1299" s="17" t="s">
        <v>182</v>
      </c>
      <c r="BE1299" s="151">
        <f>IF(N1299="základní",J1299,0)</f>
        <v>0</v>
      </c>
      <c r="BF1299" s="151">
        <f>IF(N1299="snížená",J1299,0)</f>
        <v>0</v>
      </c>
      <c r="BG1299" s="151">
        <f>IF(N1299="zákl. přenesená",J1299,0)</f>
        <v>0</v>
      </c>
      <c r="BH1299" s="151">
        <f>IF(N1299="sníž. přenesená",J1299,0)</f>
        <v>0</v>
      </c>
      <c r="BI1299" s="151">
        <f>IF(N1299="nulová",J1299,0)</f>
        <v>0</v>
      </c>
      <c r="BJ1299" s="17" t="s">
        <v>80</v>
      </c>
      <c r="BK1299" s="151">
        <f>ROUND(I1299*H1299,2)</f>
        <v>0</v>
      </c>
      <c r="BL1299" s="17" t="s">
        <v>286</v>
      </c>
      <c r="BM1299" s="150" t="s">
        <v>1663</v>
      </c>
    </row>
    <row r="1300" spans="2:65" s="13" customFormat="1">
      <c r="B1300" s="159"/>
      <c r="D1300" s="153" t="s">
        <v>195</v>
      </c>
      <c r="E1300" s="160" t="s">
        <v>1</v>
      </c>
      <c r="F1300" s="161" t="s">
        <v>1664</v>
      </c>
      <c r="H1300" s="162">
        <v>405.548</v>
      </c>
      <c r="L1300" s="159"/>
      <c r="M1300" s="163"/>
      <c r="N1300" s="164"/>
      <c r="O1300" s="164"/>
      <c r="P1300" s="164"/>
      <c r="Q1300" s="164"/>
      <c r="R1300" s="164"/>
      <c r="S1300" s="164"/>
      <c r="T1300" s="165"/>
      <c r="AT1300" s="160" t="s">
        <v>195</v>
      </c>
      <c r="AU1300" s="160" t="s">
        <v>82</v>
      </c>
      <c r="AV1300" s="13" t="s">
        <v>82</v>
      </c>
      <c r="AW1300" s="13" t="s">
        <v>28</v>
      </c>
      <c r="AX1300" s="13" t="s">
        <v>72</v>
      </c>
      <c r="AY1300" s="160" t="s">
        <v>182</v>
      </c>
    </row>
    <row r="1301" spans="2:65" s="14" customFormat="1">
      <c r="B1301" s="166"/>
      <c r="D1301" s="153" t="s">
        <v>195</v>
      </c>
      <c r="E1301" s="167" t="s">
        <v>1</v>
      </c>
      <c r="F1301" s="168" t="s">
        <v>205</v>
      </c>
      <c r="H1301" s="169">
        <v>405.548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7" t="s">
        <v>195</v>
      </c>
      <c r="AU1301" s="167" t="s">
        <v>82</v>
      </c>
      <c r="AV1301" s="14" t="s">
        <v>188</v>
      </c>
      <c r="AW1301" s="14" t="s">
        <v>28</v>
      </c>
      <c r="AX1301" s="14" t="s">
        <v>80</v>
      </c>
      <c r="AY1301" s="167" t="s">
        <v>182</v>
      </c>
    </row>
    <row r="1302" spans="2:65" s="1" customFormat="1" ht="16.5" customHeight="1">
      <c r="B1302" s="139"/>
      <c r="C1302" s="173" t="s">
        <v>1665</v>
      </c>
      <c r="D1302" s="173" t="s">
        <v>266</v>
      </c>
      <c r="E1302" s="174" t="s">
        <v>1666</v>
      </c>
      <c r="F1302" s="175" t="s">
        <v>1667</v>
      </c>
      <c r="G1302" s="176" t="s">
        <v>242</v>
      </c>
      <c r="H1302" s="177">
        <v>446.10300000000001</v>
      </c>
      <c r="I1302" s="178"/>
      <c r="J1302" s="178">
        <f>ROUND(I1302*H1302,2)</f>
        <v>0</v>
      </c>
      <c r="K1302" s="175" t="s">
        <v>193</v>
      </c>
      <c r="L1302" s="179"/>
      <c r="M1302" s="180" t="s">
        <v>1</v>
      </c>
      <c r="N1302" s="181" t="s">
        <v>37</v>
      </c>
      <c r="O1302" s="148">
        <v>0</v>
      </c>
      <c r="P1302" s="148">
        <f>O1302*H1302</f>
        <v>0</v>
      </c>
      <c r="Q1302" s="148">
        <v>1.75E-3</v>
      </c>
      <c r="R1302" s="148">
        <f>Q1302*H1302</f>
        <v>0.78068025000000008</v>
      </c>
      <c r="S1302" s="148">
        <v>0</v>
      </c>
      <c r="T1302" s="149">
        <f>S1302*H1302</f>
        <v>0</v>
      </c>
      <c r="AR1302" s="150" t="s">
        <v>391</v>
      </c>
      <c r="AT1302" s="150" t="s">
        <v>266</v>
      </c>
      <c r="AU1302" s="150" t="s">
        <v>82</v>
      </c>
      <c r="AY1302" s="17" t="s">
        <v>182</v>
      </c>
      <c r="BE1302" s="151">
        <f>IF(N1302="základní",J1302,0)</f>
        <v>0</v>
      </c>
      <c r="BF1302" s="151">
        <f>IF(N1302="snížená",J1302,0)</f>
        <v>0</v>
      </c>
      <c r="BG1302" s="151">
        <f>IF(N1302="zákl. přenesená",J1302,0)</f>
        <v>0</v>
      </c>
      <c r="BH1302" s="151">
        <f>IF(N1302="sníž. přenesená",J1302,0)</f>
        <v>0</v>
      </c>
      <c r="BI1302" s="151">
        <f>IF(N1302="nulová",J1302,0)</f>
        <v>0</v>
      </c>
      <c r="BJ1302" s="17" t="s">
        <v>80</v>
      </c>
      <c r="BK1302" s="151">
        <f>ROUND(I1302*H1302,2)</f>
        <v>0</v>
      </c>
      <c r="BL1302" s="17" t="s">
        <v>286</v>
      </c>
      <c r="BM1302" s="150" t="s">
        <v>1668</v>
      </c>
    </row>
    <row r="1303" spans="2:65" s="13" customFormat="1">
      <c r="B1303" s="159"/>
      <c r="D1303" s="153" t="s">
        <v>195</v>
      </c>
      <c r="F1303" s="161" t="s">
        <v>1669</v>
      </c>
      <c r="H1303" s="162">
        <v>446.10300000000001</v>
      </c>
      <c r="L1303" s="159"/>
      <c r="M1303" s="163"/>
      <c r="N1303" s="164"/>
      <c r="O1303" s="164"/>
      <c r="P1303" s="164"/>
      <c r="Q1303" s="164"/>
      <c r="R1303" s="164"/>
      <c r="S1303" s="164"/>
      <c r="T1303" s="165"/>
      <c r="AT1303" s="160" t="s">
        <v>195</v>
      </c>
      <c r="AU1303" s="160" t="s">
        <v>82</v>
      </c>
      <c r="AV1303" s="13" t="s">
        <v>82</v>
      </c>
      <c r="AW1303" s="13" t="s">
        <v>3</v>
      </c>
      <c r="AX1303" s="13" t="s">
        <v>80</v>
      </c>
      <c r="AY1303" s="160" t="s">
        <v>182</v>
      </c>
    </row>
    <row r="1304" spans="2:65" s="1" customFormat="1" ht="16.5" customHeight="1">
      <c r="B1304" s="139"/>
      <c r="C1304" s="140" t="s">
        <v>1670</v>
      </c>
      <c r="D1304" s="140" t="s">
        <v>184</v>
      </c>
      <c r="E1304" s="141" t="s">
        <v>1671</v>
      </c>
      <c r="F1304" s="142" t="s">
        <v>1672</v>
      </c>
      <c r="G1304" s="143" t="s">
        <v>242</v>
      </c>
      <c r="H1304" s="144">
        <v>143.78100000000001</v>
      </c>
      <c r="I1304" s="145"/>
      <c r="J1304" s="145">
        <f>ROUND(I1304*H1304,2)</f>
        <v>0</v>
      </c>
      <c r="K1304" s="142" t="s">
        <v>193</v>
      </c>
      <c r="L1304" s="29"/>
      <c r="M1304" s="146" t="s">
        <v>1</v>
      </c>
      <c r="N1304" s="147" t="s">
        <v>37</v>
      </c>
      <c r="O1304" s="148">
        <v>0.23300000000000001</v>
      </c>
      <c r="P1304" s="148">
        <f>O1304*H1304</f>
        <v>33.500973000000002</v>
      </c>
      <c r="Q1304" s="148">
        <v>2.9999999999999997E-4</v>
      </c>
      <c r="R1304" s="148">
        <f>Q1304*H1304</f>
        <v>4.31343E-2</v>
      </c>
      <c r="S1304" s="148">
        <v>0</v>
      </c>
      <c r="T1304" s="149">
        <f>S1304*H1304</f>
        <v>0</v>
      </c>
      <c r="AR1304" s="150" t="s">
        <v>286</v>
      </c>
      <c r="AT1304" s="150" t="s">
        <v>184</v>
      </c>
      <c r="AU1304" s="150" t="s">
        <v>82</v>
      </c>
      <c r="AY1304" s="17" t="s">
        <v>182</v>
      </c>
      <c r="BE1304" s="151">
        <f>IF(N1304="základní",J1304,0)</f>
        <v>0</v>
      </c>
      <c r="BF1304" s="151">
        <f>IF(N1304="snížená",J1304,0)</f>
        <v>0</v>
      </c>
      <c r="BG1304" s="151">
        <f>IF(N1304="zákl. přenesená",J1304,0)</f>
        <v>0</v>
      </c>
      <c r="BH1304" s="151">
        <f>IF(N1304="sníž. přenesená",J1304,0)</f>
        <v>0</v>
      </c>
      <c r="BI1304" s="151">
        <f>IF(N1304="nulová",J1304,0)</f>
        <v>0</v>
      </c>
      <c r="BJ1304" s="17" t="s">
        <v>80</v>
      </c>
      <c r="BK1304" s="151">
        <f>ROUND(I1304*H1304,2)</f>
        <v>0</v>
      </c>
      <c r="BL1304" s="17" t="s">
        <v>286</v>
      </c>
      <c r="BM1304" s="150" t="s">
        <v>1673</v>
      </c>
    </row>
    <row r="1305" spans="2:65" s="13" customFormat="1">
      <c r="B1305" s="159"/>
      <c r="D1305" s="153" t="s">
        <v>195</v>
      </c>
      <c r="E1305" s="160" t="s">
        <v>1</v>
      </c>
      <c r="F1305" s="161" t="s">
        <v>1674</v>
      </c>
      <c r="H1305" s="162">
        <v>143.78100000000001</v>
      </c>
      <c r="L1305" s="159"/>
      <c r="M1305" s="163"/>
      <c r="N1305" s="164"/>
      <c r="O1305" s="164"/>
      <c r="P1305" s="164"/>
      <c r="Q1305" s="164"/>
      <c r="R1305" s="164"/>
      <c r="S1305" s="164"/>
      <c r="T1305" s="165"/>
      <c r="AT1305" s="160" t="s">
        <v>195</v>
      </c>
      <c r="AU1305" s="160" t="s">
        <v>82</v>
      </c>
      <c r="AV1305" s="13" t="s">
        <v>82</v>
      </c>
      <c r="AW1305" s="13" t="s">
        <v>28</v>
      </c>
      <c r="AX1305" s="13" t="s">
        <v>72</v>
      </c>
      <c r="AY1305" s="160" t="s">
        <v>182</v>
      </c>
    </row>
    <row r="1306" spans="2:65" s="14" customFormat="1">
      <c r="B1306" s="166"/>
      <c r="D1306" s="153" t="s">
        <v>195</v>
      </c>
      <c r="E1306" s="167" t="s">
        <v>1</v>
      </c>
      <c r="F1306" s="168" t="s">
        <v>205</v>
      </c>
      <c r="H1306" s="169">
        <v>143.78100000000001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7" t="s">
        <v>195</v>
      </c>
      <c r="AU1306" s="167" t="s">
        <v>82</v>
      </c>
      <c r="AV1306" s="14" t="s">
        <v>188</v>
      </c>
      <c r="AW1306" s="14" t="s">
        <v>28</v>
      </c>
      <c r="AX1306" s="14" t="s">
        <v>80</v>
      </c>
      <c r="AY1306" s="167" t="s">
        <v>182</v>
      </c>
    </row>
    <row r="1307" spans="2:65" s="1" customFormat="1" ht="16.5" customHeight="1">
      <c r="B1307" s="139"/>
      <c r="C1307" s="173" t="s">
        <v>1675</v>
      </c>
      <c r="D1307" s="173" t="s">
        <v>266</v>
      </c>
      <c r="E1307" s="174" t="s">
        <v>1676</v>
      </c>
      <c r="F1307" s="175" t="s">
        <v>1677</v>
      </c>
      <c r="G1307" s="176" t="s">
        <v>242</v>
      </c>
      <c r="H1307" s="177">
        <v>158.15899999999999</v>
      </c>
      <c r="I1307" s="178"/>
      <c r="J1307" s="178">
        <f>ROUND(I1307*H1307,2)</f>
        <v>0</v>
      </c>
      <c r="K1307" s="175" t="s">
        <v>193</v>
      </c>
      <c r="L1307" s="179"/>
      <c r="M1307" s="180" t="s">
        <v>1</v>
      </c>
      <c r="N1307" s="181" t="s">
        <v>37</v>
      </c>
      <c r="O1307" s="148">
        <v>0</v>
      </c>
      <c r="P1307" s="148">
        <f>O1307*H1307</f>
        <v>0</v>
      </c>
      <c r="Q1307" s="148">
        <v>2.8700000000000002E-3</v>
      </c>
      <c r="R1307" s="148">
        <f>Q1307*H1307</f>
        <v>0.45391632999999998</v>
      </c>
      <c r="S1307" s="148">
        <v>0</v>
      </c>
      <c r="T1307" s="149">
        <f>S1307*H1307</f>
        <v>0</v>
      </c>
      <c r="AR1307" s="150" t="s">
        <v>391</v>
      </c>
      <c r="AT1307" s="150" t="s">
        <v>266</v>
      </c>
      <c r="AU1307" s="150" t="s">
        <v>82</v>
      </c>
      <c r="AY1307" s="17" t="s">
        <v>182</v>
      </c>
      <c r="BE1307" s="151">
        <f>IF(N1307="základní",J1307,0)</f>
        <v>0</v>
      </c>
      <c r="BF1307" s="151">
        <f>IF(N1307="snížená",J1307,0)</f>
        <v>0</v>
      </c>
      <c r="BG1307" s="151">
        <f>IF(N1307="zákl. přenesená",J1307,0)</f>
        <v>0</v>
      </c>
      <c r="BH1307" s="151">
        <f>IF(N1307="sníž. přenesená",J1307,0)</f>
        <v>0</v>
      </c>
      <c r="BI1307" s="151">
        <f>IF(N1307="nulová",J1307,0)</f>
        <v>0</v>
      </c>
      <c r="BJ1307" s="17" t="s">
        <v>80</v>
      </c>
      <c r="BK1307" s="151">
        <f>ROUND(I1307*H1307,2)</f>
        <v>0</v>
      </c>
      <c r="BL1307" s="17" t="s">
        <v>286</v>
      </c>
      <c r="BM1307" s="150" t="s">
        <v>1678</v>
      </c>
    </row>
    <row r="1308" spans="2:65" s="13" customFormat="1">
      <c r="B1308" s="159"/>
      <c r="D1308" s="153" t="s">
        <v>195</v>
      </c>
      <c r="F1308" s="161" t="s">
        <v>1679</v>
      </c>
      <c r="H1308" s="162">
        <v>158.15899999999999</v>
      </c>
      <c r="L1308" s="159"/>
      <c r="M1308" s="163"/>
      <c r="N1308" s="164"/>
      <c r="O1308" s="164"/>
      <c r="P1308" s="164"/>
      <c r="Q1308" s="164"/>
      <c r="R1308" s="164"/>
      <c r="S1308" s="164"/>
      <c r="T1308" s="165"/>
      <c r="AT1308" s="160" t="s">
        <v>195</v>
      </c>
      <c r="AU1308" s="160" t="s">
        <v>82</v>
      </c>
      <c r="AV1308" s="13" t="s">
        <v>82</v>
      </c>
      <c r="AW1308" s="13" t="s">
        <v>3</v>
      </c>
      <c r="AX1308" s="13" t="s">
        <v>80</v>
      </c>
      <c r="AY1308" s="160" t="s">
        <v>182</v>
      </c>
    </row>
    <row r="1309" spans="2:65" s="1" customFormat="1" ht="24" customHeight="1">
      <c r="B1309" s="139"/>
      <c r="C1309" s="140" t="s">
        <v>1124</v>
      </c>
      <c r="D1309" s="140" t="s">
        <v>184</v>
      </c>
      <c r="E1309" s="141" t="s">
        <v>1680</v>
      </c>
      <c r="F1309" s="142" t="s">
        <v>2182</v>
      </c>
      <c r="G1309" s="143" t="s">
        <v>242</v>
      </c>
      <c r="H1309" s="144">
        <v>10.92</v>
      </c>
      <c r="I1309" s="145"/>
      <c r="J1309" s="145">
        <f>ROUND(I1309*H1309,2)</f>
        <v>0</v>
      </c>
      <c r="K1309" s="142" t="s">
        <v>1</v>
      </c>
      <c r="L1309" s="29"/>
      <c r="M1309" s="146" t="s">
        <v>1</v>
      </c>
      <c r="N1309" s="147" t="s">
        <v>37</v>
      </c>
      <c r="O1309" s="148">
        <v>0</v>
      </c>
      <c r="P1309" s="148">
        <f>O1309*H1309</f>
        <v>0</v>
      </c>
      <c r="Q1309" s="148">
        <v>0</v>
      </c>
      <c r="R1309" s="148">
        <f>Q1309*H1309</f>
        <v>0</v>
      </c>
      <c r="S1309" s="148">
        <v>0</v>
      </c>
      <c r="T1309" s="149">
        <f>S1309*H1309</f>
        <v>0</v>
      </c>
      <c r="AR1309" s="150" t="s">
        <v>286</v>
      </c>
      <c r="AT1309" s="150" t="s">
        <v>184</v>
      </c>
      <c r="AU1309" s="150" t="s">
        <v>82</v>
      </c>
      <c r="AY1309" s="17" t="s">
        <v>182</v>
      </c>
      <c r="BE1309" s="151">
        <f>IF(N1309="základní",J1309,0)</f>
        <v>0</v>
      </c>
      <c r="BF1309" s="151">
        <f>IF(N1309="snížená",J1309,0)</f>
        <v>0</v>
      </c>
      <c r="BG1309" s="151">
        <f>IF(N1309="zákl. přenesená",J1309,0)</f>
        <v>0</v>
      </c>
      <c r="BH1309" s="151">
        <f>IF(N1309="sníž. přenesená",J1309,0)</f>
        <v>0</v>
      </c>
      <c r="BI1309" s="151">
        <f>IF(N1309="nulová",J1309,0)</f>
        <v>0</v>
      </c>
      <c r="BJ1309" s="17" t="s">
        <v>80</v>
      </c>
      <c r="BK1309" s="151">
        <f>ROUND(I1309*H1309,2)</f>
        <v>0</v>
      </c>
      <c r="BL1309" s="17" t="s">
        <v>286</v>
      </c>
      <c r="BM1309" s="150" t="s">
        <v>1681</v>
      </c>
    </row>
    <row r="1310" spans="2:65" s="12" customFormat="1">
      <c r="B1310" s="152"/>
      <c r="D1310" s="153" t="s">
        <v>195</v>
      </c>
      <c r="E1310" s="154" t="s">
        <v>1</v>
      </c>
      <c r="F1310" s="155" t="s">
        <v>513</v>
      </c>
      <c r="H1310" s="154" t="s">
        <v>1</v>
      </c>
      <c r="L1310" s="152"/>
      <c r="M1310" s="156"/>
      <c r="N1310" s="157"/>
      <c r="O1310" s="157"/>
      <c r="P1310" s="157"/>
      <c r="Q1310" s="157"/>
      <c r="R1310" s="157"/>
      <c r="S1310" s="157"/>
      <c r="T1310" s="158"/>
      <c r="AT1310" s="154" t="s">
        <v>195</v>
      </c>
      <c r="AU1310" s="154" t="s">
        <v>82</v>
      </c>
      <c r="AV1310" s="12" t="s">
        <v>80</v>
      </c>
      <c r="AW1310" s="12" t="s">
        <v>28</v>
      </c>
      <c r="AX1310" s="12" t="s">
        <v>72</v>
      </c>
      <c r="AY1310" s="154" t="s">
        <v>182</v>
      </c>
    </row>
    <row r="1311" spans="2:65" s="13" customFormat="1">
      <c r="B1311" s="159"/>
      <c r="D1311" s="153" t="s">
        <v>195</v>
      </c>
      <c r="E1311" s="160" t="s">
        <v>1</v>
      </c>
      <c r="F1311" s="161" t="s">
        <v>1682</v>
      </c>
      <c r="H1311" s="162">
        <v>10.92</v>
      </c>
      <c r="L1311" s="159"/>
      <c r="M1311" s="163"/>
      <c r="N1311" s="164"/>
      <c r="O1311" s="164"/>
      <c r="P1311" s="164"/>
      <c r="Q1311" s="164"/>
      <c r="R1311" s="164"/>
      <c r="S1311" s="164"/>
      <c r="T1311" s="165"/>
      <c r="AT1311" s="160" t="s">
        <v>195</v>
      </c>
      <c r="AU1311" s="160" t="s">
        <v>82</v>
      </c>
      <c r="AV1311" s="13" t="s">
        <v>82</v>
      </c>
      <c r="AW1311" s="13" t="s">
        <v>28</v>
      </c>
      <c r="AX1311" s="13" t="s">
        <v>72</v>
      </c>
      <c r="AY1311" s="160" t="s">
        <v>182</v>
      </c>
    </row>
    <row r="1312" spans="2:65" s="14" customFormat="1">
      <c r="B1312" s="166"/>
      <c r="D1312" s="153" t="s">
        <v>195</v>
      </c>
      <c r="E1312" s="167" t="s">
        <v>1</v>
      </c>
      <c r="F1312" s="168" t="s">
        <v>205</v>
      </c>
      <c r="H1312" s="169">
        <v>10.92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7" t="s">
        <v>195</v>
      </c>
      <c r="AU1312" s="167" t="s">
        <v>82</v>
      </c>
      <c r="AV1312" s="14" t="s">
        <v>188</v>
      </c>
      <c r="AW1312" s="14" t="s">
        <v>28</v>
      </c>
      <c r="AX1312" s="14" t="s">
        <v>80</v>
      </c>
      <c r="AY1312" s="167" t="s">
        <v>182</v>
      </c>
    </row>
    <row r="1313" spans="2:65" s="1" customFormat="1" ht="24" customHeight="1">
      <c r="B1313" s="139"/>
      <c r="C1313" s="140" t="s">
        <v>1683</v>
      </c>
      <c r="D1313" s="140" t="s">
        <v>184</v>
      </c>
      <c r="E1313" s="141" t="s">
        <v>1684</v>
      </c>
      <c r="F1313" s="142" t="s">
        <v>1685</v>
      </c>
      <c r="G1313" s="143" t="s">
        <v>1085</v>
      </c>
      <c r="H1313" s="144">
        <v>5102.8689999999997</v>
      </c>
      <c r="I1313" s="145"/>
      <c r="J1313" s="145">
        <f>ROUND(I1313*H1313,2)</f>
        <v>0</v>
      </c>
      <c r="K1313" s="142" t="s">
        <v>193</v>
      </c>
      <c r="L1313" s="29"/>
      <c r="M1313" s="146" t="s">
        <v>1</v>
      </c>
      <c r="N1313" s="147" t="s">
        <v>37</v>
      </c>
      <c r="O1313" s="148">
        <v>0</v>
      </c>
      <c r="P1313" s="148">
        <f>O1313*H1313</f>
        <v>0</v>
      </c>
      <c r="Q1313" s="148">
        <v>0</v>
      </c>
      <c r="R1313" s="148">
        <f>Q1313*H1313</f>
        <v>0</v>
      </c>
      <c r="S1313" s="148">
        <v>0</v>
      </c>
      <c r="T1313" s="149">
        <f>S1313*H1313</f>
        <v>0</v>
      </c>
      <c r="AR1313" s="150" t="s">
        <v>286</v>
      </c>
      <c r="AT1313" s="150" t="s">
        <v>184</v>
      </c>
      <c r="AU1313" s="150" t="s">
        <v>82</v>
      </c>
      <c r="AY1313" s="17" t="s">
        <v>182</v>
      </c>
      <c r="BE1313" s="151">
        <f>IF(N1313="základní",J1313,0)</f>
        <v>0</v>
      </c>
      <c r="BF1313" s="151">
        <f>IF(N1313="snížená",J1313,0)</f>
        <v>0</v>
      </c>
      <c r="BG1313" s="151">
        <f>IF(N1313="zákl. přenesená",J1313,0)</f>
        <v>0</v>
      </c>
      <c r="BH1313" s="151">
        <f>IF(N1313="sníž. přenesená",J1313,0)</f>
        <v>0</v>
      </c>
      <c r="BI1313" s="151">
        <f>IF(N1313="nulová",J1313,0)</f>
        <v>0</v>
      </c>
      <c r="BJ1313" s="17" t="s">
        <v>80</v>
      </c>
      <c r="BK1313" s="151">
        <f>ROUND(I1313*H1313,2)</f>
        <v>0</v>
      </c>
      <c r="BL1313" s="17" t="s">
        <v>286</v>
      </c>
      <c r="BM1313" s="150" t="s">
        <v>1686</v>
      </c>
    </row>
    <row r="1314" spans="2:65" s="11" customFormat="1" ht="22.9" customHeight="1">
      <c r="B1314" s="127"/>
      <c r="D1314" s="128" t="s">
        <v>71</v>
      </c>
      <c r="E1314" s="137" t="s">
        <v>1687</v>
      </c>
      <c r="F1314" s="137" t="s">
        <v>1688</v>
      </c>
      <c r="J1314" s="138">
        <f>BK1314</f>
        <v>0</v>
      </c>
      <c r="L1314" s="127"/>
      <c r="M1314" s="131"/>
      <c r="N1314" s="132"/>
      <c r="O1314" s="132"/>
      <c r="P1314" s="133">
        <f>SUM(P1315:P1336)</f>
        <v>181.13124999999999</v>
      </c>
      <c r="Q1314" s="132"/>
      <c r="R1314" s="133">
        <f>SUM(R1315:R1336)</f>
        <v>4.8285187999999994</v>
      </c>
      <c r="S1314" s="132"/>
      <c r="T1314" s="134">
        <f>SUM(T1315:T1336)</f>
        <v>0</v>
      </c>
      <c r="AR1314" s="128" t="s">
        <v>82</v>
      </c>
      <c r="AT1314" s="135" t="s">
        <v>71</v>
      </c>
      <c r="AU1314" s="135" t="s">
        <v>80</v>
      </c>
      <c r="AY1314" s="128" t="s">
        <v>182</v>
      </c>
      <c r="BK1314" s="136">
        <f>SUM(BK1315:BK1336)</f>
        <v>0</v>
      </c>
    </row>
    <row r="1315" spans="2:65" s="1" customFormat="1" ht="16.5" customHeight="1">
      <c r="B1315" s="139"/>
      <c r="C1315" s="140" t="s">
        <v>1689</v>
      </c>
      <c r="D1315" s="140" t="s">
        <v>184</v>
      </c>
      <c r="E1315" s="141" t="s">
        <v>1690</v>
      </c>
      <c r="F1315" s="142" t="s">
        <v>1691</v>
      </c>
      <c r="G1315" s="143" t="s">
        <v>242</v>
      </c>
      <c r="H1315" s="144">
        <v>248.125</v>
      </c>
      <c r="I1315" s="145"/>
      <c r="J1315" s="145">
        <f>ROUND(I1315*H1315,2)</f>
        <v>0</v>
      </c>
      <c r="K1315" s="142" t="s">
        <v>193</v>
      </c>
      <c r="L1315" s="29"/>
      <c r="M1315" s="146" t="s">
        <v>1</v>
      </c>
      <c r="N1315" s="147" t="s">
        <v>37</v>
      </c>
      <c r="O1315" s="148">
        <v>4.3999999999999997E-2</v>
      </c>
      <c r="P1315" s="148">
        <f>O1315*H1315</f>
        <v>10.917499999999999</v>
      </c>
      <c r="Q1315" s="148">
        <v>2.9999999999999997E-4</v>
      </c>
      <c r="R1315" s="148">
        <f>Q1315*H1315</f>
        <v>7.443749999999999E-2</v>
      </c>
      <c r="S1315" s="148">
        <v>0</v>
      </c>
      <c r="T1315" s="149">
        <f>S1315*H1315</f>
        <v>0</v>
      </c>
      <c r="AR1315" s="150" t="s">
        <v>286</v>
      </c>
      <c r="AT1315" s="150" t="s">
        <v>184</v>
      </c>
      <c r="AU1315" s="150" t="s">
        <v>82</v>
      </c>
      <c r="AY1315" s="17" t="s">
        <v>182</v>
      </c>
      <c r="BE1315" s="151">
        <f>IF(N1315="základní",J1315,0)</f>
        <v>0</v>
      </c>
      <c r="BF1315" s="151">
        <f>IF(N1315="snížená",J1315,0)</f>
        <v>0</v>
      </c>
      <c r="BG1315" s="151">
        <f>IF(N1315="zákl. přenesená",J1315,0)</f>
        <v>0</v>
      </c>
      <c r="BH1315" s="151">
        <f>IF(N1315="sníž. přenesená",J1315,0)</f>
        <v>0</v>
      </c>
      <c r="BI1315" s="151">
        <f>IF(N1315="nulová",J1315,0)</f>
        <v>0</v>
      </c>
      <c r="BJ1315" s="17" t="s">
        <v>80</v>
      </c>
      <c r="BK1315" s="151">
        <f>ROUND(I1315*H1315,2)</f>
        <v>0</v>
      </c>
      <c r="BL1315" s="17" t="s">
        <v>286</v>
      </c>
      <c r="BM1315" s="150" t="s">
        <v>1692</v>
      </c>
    </row>
    <row r="1316" spans="2:65" s="1" customFormat="1" ht="24" customHeight="1">
      <c r="B1316" s="139"/>
      <c r="C1316" s="140" t="s">
        <v>1693</v>
      </c>
      <c r="D1316" s="140" t="s">
        <v>184</v>
      </c>
      <c r="E1316" s="141" t="s">
        <v>1694</v>
      </c>
      <c r="F1316" s="142" t="s">
        <v>1695</v>
      </c>
      <c r="G1316" s="143" t="s">
        <v>242</v>
      </c>
      <c r="H1316" s="144">
        <v>248.125</v>
      </c>
      <c r="I1316" s="145"/>
      <c r="J1316" s="145">
        <f>ROUND(I1316*H1316,2)</f>
        <v>0</v>
      </c>
      <c r="K1316" s="142" t="s">
        <v>193</v>
      </c>
      <c r="L1316" s="29"/>
      <c r="M1316" s="146" t="s">
        <v>1</v>
      </c>
      <c r="N1316" s="147" t="s">
        <v>37</v>
      </c>
      <c r="O1316" s="148">
        <v>0.68600000000000005</v>
      </c>
      <c r="P1316" s="148">
        <f>O1316*H1316</f>
        <v>170.21375</v>
      </c>
      <c r="Q1316" s="148">
        <v>5.3E-3</v>
      </c>
      <c r="R1316" s="148">
        <f>Q1316*H1316</f>
        <v>1.3150625</v>
      </c>
      <c r="S1316" s="148">
        <v>0</v>
      </c>
      <c r="T1316" s="149">
        <f>S1316*H1316</f>
        <v>0</v>
      </c>
      <c r="AR1316" s="150" t="s">
        <v>286</v>
      </c>
      <c r="AT1316" s="150" t="s">
        <v>184</v>
      </c>
      <c r="AU1316" s="150" t="s">
        <v>82</v>
      </c>
      <c r="AY1316" s="17" t="s">
        <v>182</v>
      </c>
      <c r="BE1316" s="151">
        <f>IF(N1316="základní",J1316,0)</f>
        <v>0</v>
      </c>
      <c r="BF1316" s="151">
        <f>IF(N1316="snížená",J1316,0)</f>
        <v>0</v>
      </c>
      <c r="BG1316" s="151">
        <f>IF(N1316="zákl. přenesená",J1316,0)</f>
        <v>0</v>
      </c>
      <c r="BH1316" s="151">
        <f>IF(N1316="sníž. přenesená",J1316,0)</f>
        <v>0</v>
      </c>
      <c r="BI1316" s="151">
        <f>IF(N1316="nulová",J1316,0)</f>
        <v>0</v>
      </c>
      <c r="BJ1316" s="17" t="s">
        <v>80</v>
      </c>
      <c r="BK1316" s="151">
        <f>ROUND(I1316*H1316,2)</f>
        <v>0</v>
      </c>
      <c r="BL1316" s="17" t="s">
        <v>286</v>
      </c>
      <c r="BM1316" s="150" t="s">
        <v>1696</v>
      </c>
    </row>
    <row r="1317" spans="2:65" s="12" customFormat="1">
      <c r="B1317" s="152"/>
      <c r="D1317" s="153" t="s">
        <v>195</v>
      </c>
      <c r="E1317" s="154" t="s">
        <v>1</v>
      </c>
      <c r="F1317" s="155" t="s">
        <v>401</v>
      </c>
      <c r="H1317" s="154" t="s">
        <v>1</v>
      </c>
      <c r="L1317" s="152"/>
      <c r="M1317" s="156"/>
      <c r="N1317" s="157"/>
      <c r="O1317" s="157"/>
      <c r="P1317" s="157"/>
      <c r="Q1317" s="157"/>
      <c r="R1317" s="157"/>
      <c r="S1317" s="157"/>
      <c r="T1317" s="158"/>
      <c r="AT1317" s="154" t="s">
        <v>195</v>
      </c>
      <c r="AU1317" s="154" t="s">
        <v>82</v>
      </c>
      <c r="AV1317" s="12" t="s">
        <v>80</v>
      </c>
      <c r="AW1317" s="12" t="s">
        <v>28</v>
      </c>
      <c r="AX1317" s="12" t="s">
        <v>72</v>
      </c>
      <c r="AY1317" s="154" t="s">
        <v>182</v>
      </c>
    </row>
    <row r="1318" spans="2:65" s="13" customFormat="1">
      <c r="B1318" s="159"/>
      <c r="D1318" s="153" t="s">
        <v>195</v>
      </c>
      <c r="E1318" s="160" t="s">
        <v>1</v>
      </c>
      <c r="F1318" s="161" t="s">
        <v>1697</v>
      </c>
      <c r="H1318" s="162">
        <v>81.900000000000006</v>
      </c>
      <c r="L1318" s="159"/>
      <c r="M1318" s="163"/>
      <c r="N1318" s="164"/>
      <c r="O1318" s="164"/>
      <c r="P1318" s="164"/>
      <c r="Q1318" s="164"/>
      <c r="R1318" s="164"/>
      <c r="S1318" s="164"/>
      <c r="T1318" s="165"/>
      <c r="AT1318" s="160" t="s">
        <v>195</v>
      </c>
      <c r="AU1318" s="160" t="s">
        <v>82</v>
      </c>
      <c r="AV1318" s="13" t="s">
        <v>82</v>
      </c>
      <c r="AW1318" s="13" t="s">
        <v>28</v>
      </c>
      <c r="AX1318" s="13" t="s">
        <v>72</v>
      </c>
      <c r="AY1318" s="160" t="s">
        <v>182</v>
      </c>
    </row>
    <row r="1319" spans="2:65" s="13" customFormat="1">
      <c r="B1319" s="159"/>
      <c r="D1319" s="153" t="s">
        <v>195</v>
      </c>
      <c r="E1319" s="160" t="s">
        <v>1</v>
      </c>
      <c r="F1319" s="161" t="s">
        <v>1698</v>
      </c>
      <c r="H1319" s="162">
        <v>12.7</v>
      </c>
      <c r="L1319" s="159"/>
      <c r="M1319" s="163"/>
      <c r="N1319" s="164"/>
      <c r="O1319" s="164"/>
      <c r="P1319" s="164"/>
      <c r="Q1319" s="164"/>
      <c r="R1319" s="164"/>
      <c r="S1319" s="164"/>
      <c r="T1319" s="165"/>
      <c r="AT1319" s="160" t="s">
        <v>195</v>
      </c>
      <c r="AU1319" s="160" t="s">
        <v>82</v>
      </c>
      <c r="AV1319" s="13" t="s">
        <v>82</v>
      </c>
      <c r="AW1319" s="13" t="s">
        <v>28</v>
      </c>
      <c r="AX1319" s="13" t="s">
        <v>72</v>
      </c>
      <c r="AY1319" s="160" t="s">
        <v>182</v>
      </c>
    </row>
    <row r="1320" spans="2:65" s="13" customFormat="1">
      <c r="B1320" s="159"/>
      <c r="D1320" s="153" t="s">
        <v>195</v>
      </c>
      <c r="E1320" s="160" t="s">
        <v>1</v>
      </c>
      <c r="F1320" s="161" t="s">
        <v>581</v>
      </c>
      <c r="H1320" s="162">
        <v>-1.6</v>
      </c>
      <c r="L1320" s="159"/>
      <c r="M1320" s="163"/>
      <c r="N1320" s="164"/>
      <c r="O1320" s="164"/>
      <c r="P1320" s="164"/>
      <c r="Q1320" s="164"/>
      <c r="R1320" s="164"/>
      <c r="S1320" s="164"/>
      <c r="T1320" s="165"/>
      <c r="AT1320" s="160" t="s">
        <v>195</v>
      </c>
      <c r="AU1320" s="160" t="s">
        <v>82</v>
      </c>
      <c r="AV1320" s="13" t="s">
        <v>82</v>
      </c>
      <c r="AW1320" s="13" t="s">
        <v>28</v>
      </c>
      <c r="AX1320" s="13" t="s">
        <v>72</v>
      </c>
      <c r="AY1320" s="160" t="s">
        <v>182</v>
      </c>
    </row>
    <row r="1321" spans="2:65" s="13" customFormat="1">
      <c r="B1321" s="159"/>
      <c r="D1321" s="153" t="s">
        <v>195</v>
      </c>
      <c r="E1321" s="160" t="s">
        <v>1</v>
      </c>
      <c r="F1321" s="161" t="s">
        <v>1699</v>
      </c>
      <c r="H1321" s="162">
        <v>-9.8000000000000007</v>
      </c>
      <c r="L1321" s="159"/>
      <c r="M1321" s="163"/>
      <c r="N1321" s="164"/>
      <c r="O1321" s="164"/>
      <c r="P1321" s="164"/>
      <c r="Q1321" s="164"/>
      <c r="R1321" s="164"/>
      <c r="S1321" s="164"/>
      <c r="T1321" s="165"/>
      <c r="AT1321" s="160" t="s">
        <v>195</v>
      </c>
      <c r="AU1321" s="160" t="s">
        <v>82</v>
      </c>
      <c r="AV1321" s="13" t="s">
        <v>82</v>
      </c>
      <c r="AW1321" s="13" t="s">
        <v>28</v>
      </c>
      <c r="AX1321" s="13" t="s">
        <v>72</v>
      </c>
      <c r="AY1321" s="160" t="s">
        <v>182</v>
      </c>
    </row>
    <row r="1322" spans="2:65" s="15" customFormat="1">
      <c r="B1322" s="182"/>
      <c r="D1322" s="153" t="s">
        <v>195</v>
      </c>
      <c r="E1322" s="183" t="s">
        <v>1</v>
      </c>
      <c r="F1322" s="184" t="s">
        <v>555</v>
      </c>
      <c r="H1322" s="185">
        <v>83.2</v>
      </c>
      <c r="L1322" s="182"/>
      <c r="M1322" s="186"/>
      <c r="N1322" s="187"/>
      <c r="O1322" s="187"/>
      <c r="P1322" s="187"/>
      <c r="Q1322" s="187"/>
      <c r="R1322" s="187"/>
      <c r="S1322" s="187"/>
      <c r="T1322" s="188"/>
      <c r="AT1322" s="183" t="s">
        <v>195</v>
      </c>
      <c r="AU1322" s="183" t="s">
        <v>82</v>
      </c>
      <c r="AV1322" s="15" t="s">
        <v>206</v>
      </c>
      <c r="AW1322" s="15" t="s">
        <v>28</v>
      </c>
      <c r="AX1322" s="15" t="s">
        <v>72</v>
      </c>
      <c r="AY1322" s="183" t="s">
        <v>182</v>
      </c>
    </row>
    <row r="1323" spans="2:65" s="12" customFormat="1">
      <c r="B1323" s="152"/>
      <c r="D1323" s="153" t="s">
        <v>195</v>
      </c>
      <c r="E1323" s="154" t="s">
        <v>1</v>
      </c>
      <c r="F1323" s="155" t="s">
        <v>410</v>
      </c>
      <c r="H1323" s="154" t="s">
        <v>1</v>
      </c>
      <c r="L1323" s="152"/>
      <c r="M1323" s="156"/>
      <c r="N1323" s="157"/>
      <c r="O1323" s="157"/>
      <c r="P1323" s="157"/>
      <c r="Q1323" s="157"/>
      <c r="R1323" s="157"/>
      <c r="S1323" s="157"/>
      <c r="T1323" s="158"/>
      <c r="AT1323" s="154" t="s">
        <v>195</v>
      </c>
      <c r="AU1323" s="154" t="s">
        <v>82</v>
      </c>
      <c r="AV1323" s="12" t="s">
        <v>80</v>
      </c>
      <c r="AW1323" s="12" t="s">
        <v>28</v>
      </c>
      <c r="AX1323" s="12" t="s">
        <v>72</v>
      </c>
      <c r="AY1323" s="154" t="s">
        <v>182</v>
      </c>
    </row>
    <row r="1324" spans="2:65" s="13" customFormat="1">
      <c r="B1324" s="159"/>
      <c r="D1324" s="153" t="s">
        <v>195</v>
      </c>
      <c r="E1324" s="160" t="s">
        <v>1</v>
      </c>
      <c r="F1324" s="161" t="s">
        <v>1700</v>
      </c>
      <c r="H1324" s="162">
        <v>62.5</v>
      </c>
      <c r="L1324" s="159"/>
      <c r="M1324" s="163"/>
      <c r="N1324" s="164"/>
      <c r="O1324" s="164"/>
      <c r="P1324" s="164"/>
      <c r="Q1324" s="164"/>
      <c r="R1324" s="164"/>
      <c r="S1324" s="164"/>
      <c r="T1324" s="165"/>
      <c r="AT1324" s="160" t="s">
        <v>195</v>
      </c>
      <c r="AU1324" s="160" t="s">
        <v>82</v>
      </c>
      <c r="AV1324" s="13" t="s">
        <v>82</v>
      </c>
      <c r="AW1324" s="13" t="s">
        <v>28</v>
      </c>
      <c r="AX1324" s="13" t="s">
        <v>72</v>
      </c>
      <c r="AY1324" s="160" t="s">
        <v>182</v>
      </c>
    </row>
    <row r="1325" spans="2:65" s="13" customFormat="1">
      <c r="B1325" s="159"/>
      <c r="D1325" s="153" t="s">
        <v>195</v>
      </c>
      <c r="E1325" s="160" t="s">
        <v>1</v>
      </c>
      <c r="F1325" s="161" t="s">
        <v>1701</v>
      </c>
      <c r="H1325" s="162">
        <v>19.75</v>
      </c>
      <c r="L1325" s="159"/>
      <c r="M1325" s="163"/>
      <c r="N1325" s="164"/>
      <c r="O1325" s="164"/>
      <c r="P1325" s="164"/>
      <c r="Q1325" s="164"/>
      <c r="R1325" s="164"/>
      <c r="S1325" s="164"/>
      <c r="T1325" s="165"/>
      <c r="AT1325" s="160" t="s">
        <v>195</v>
      </c>
      <c r="AU1325" s="160" t="s">
        <v>82</v>
      </c>
      <c r="AV1325" s="13" t="s">
        <v>82</v>
      </c>
      <c r="AW1325" s="13" t="s">
        <v>28</v>
      </c>
      <c r="AX1325" s="13" t="s">
        <v>72</v>
      </c>
      <c r="AY1325" s="160" t="s">
        <v>182</v>
      </c>
    </row>
    <row r="1326" spans="2:65" s="13" customFormat="1">
      <c r="B1326" s="159"/>
      <c r="D1326" s="153" t="s">
        <v>195</v>
      </c>
      <c r="E1326" s="160" t="s">
        <v>1</v>
      </c>
      <c r="F1326" s="161" t="s">
        <v>1702</v>
      </c>
      <c r="H1326" s="162">
        <v>55.4</v>
      </c>
      <c r="L1326" s="159"/>
      <c r="M1326" s="163"/>
      <c r="N1326" s="164"/>
      <c r="O1326" s="164"/>
      <c r="P1326" s="164"/>
      <c r="Q1326" s="164"/>
      <c r="R1326" s="164"/>
      <c r="S1326" s="164"/>
      <c r="T1326" s="165"/>
      <c r="AT1326" s="160" t="s">
        <v>195</v>
      </c>
      <c r="AU1326" s="160" t="s">
        <v>82</v>
      </c>
      <c r="AV1326" s="13" t="s">
        <v>82</v>
      </c>
      <c r="AW1326" s="13" t="s">
        <v>28</v>
      </c>
      <c r="AX1326" s="13" t="s">
        <v>72</v>
      </c>
      <c r="AY1326" s="160" t="s">
        <v>182</v>
      </c>
    </row>
    <row r="1327" spans="2:65" s="13" customFormat="1">
      <c r="B1327" s="159"/>
      <c r="D1327" s="153" t="s">
        <v>195</v>
      </c>
      <c r="E1327" s="160" t="s">
        <v>1</v>
      </c>
      <c r="F1327" s="161" t="s">
        <v>1703</v>
      </c>
      <c r="H1327" s="162">
        <v>21.375</v>
      </c>
      <c r="L1327" s="159"/>
      <c r="M1327" s="163"/>
      <c r="N1327" s="164"/>
      <c r="O1327" s="164"/>
      <c r="P1327" s="164"/>
      <c r="Q1327" s="164"/>
      <c r="R1327" s="164"/>
      <c r="S1327" s="164"/>
      <c r="T1327" s="165"/>
      <c r="AT1327" s="160" t="s">
        <v>195</v>
      </c>
      <c r="AU1327" s="160" t="s">
        <v>82</v>
      </c>
      <c r="AV1327" s="13" t="s">
        <v>82</v>
      </c>
      <c r="AW1327" s="13" t="s">
        <v>28</v>
      </c>
      <c r="AX1327" s="13" t="s">
        <v>72</v>
      </c>
      <c r="AY1327" s="160" t="s">
        <v>182</v>
      </c>
    </row>
    <row r="1328" spans="2:65" s="13" customFormat="1">
      <c r="B1328" s="159"/>
      <c r="D1328" s="153" t="s">
        <v>195</v>
      </c>
      <c r="E1328" s="160" t="s">
        <v>1</v>
      </c>
      <c r="F1328" s="161" t="s">
        <v>1704</v>
      </c>
      <c r="H1328" s="162">
        <v>33.5</v>
      </c>
      <c r="L1328" s="159"/>
      <c r="M1328" s="163"/>
      <c r="N1328" s="164"/>
      <c r="O1328" s="164"/>
      <c r="P1328" s="164"/>
      <c r="Q1328" s="164"/>
      <c r="R1328" s="164"/>
      <c r="S1328" s="164"/>
      <c r="T1328" s="165"/>
      <c r="AT1328" s="160" t="s">
        <v>195</v>
      </c>
      <c r="AU1328" s="160" t="s">
        <v>82</v>
      </c>
      <c r="AV1328" s="13" t="s">
        <v>82</v>
      </c>
      <c r="AW1328" s="13" t="s">
        <v>28</v>
      </c>
      <c r="AX1328" s="13" t="s">
        <v>72</v>
      </c>
      <c r="AY1328" s="160" t="s">
        <v>182</v>
      </c>
    </row>
    <row r="1329" spans="2:65" s="13" customFormat="1">
      <c r="B1329" s="159"/>
      <c r="D1329" s="153" t="s">
        <v>195</v>
      </c>
      <c r="E1329" s="160" t="s">
        <v>1</v>
      </c>
      <c r="F1329" s="161" t="s">
        <v>1705</v>
      </c>
      <c r="H1329" s="162">
        <v>-16.8</v>
      </c>
      <c r="L1329" s="159"/>
      <c r="M1329" s="163"/>
      <c r="N1329" s="164"/>
      <c r="O1329" s="164"/>
      <c r="P1329" s="164"/>
      <c r="Q1329" s="164"/>
      <c r="R1329" s="164"/>
      <c r="S1329" s="164"/>
      <c r="T1329" s="165"/>
      <c r="AT1329" s="160" t="s">
        <v>195</v>
      </c>
      <c r="AU1329" s="160" t="s">
        <v>82</v>
      </c>
      <c r="AV1329" s="13" t="s">
        <v>82</v>
      </c>
      <c r="AW1329" s="13" t="s">
        <v>28</v>
      </c>
      <c r="AX1329" s="13" t="s">
        <v>72</v>
      </c>
      <c r="AY1329" s="160" t="s">
        <v>182</v>
      </c>
    </row>
    <row r="1330" spans="2:65" s="13" customFormat="1">
      <c r="B1330" s="159"/>
      <c r="D1330" s="153" t="s">
        <v>195</v>
      </c>
      <c r="E1330" s="160" t="s">
        <v>1</v>
      </c>
      <c r="F1330" s="161" t="s">
        <v>1706</v>
      </c>
      <c r="H1330" s="162">
        <v>-4.8</v>
      </c>
      <c r="L1330" s="159"/>
      <c r="M1330" s="163"/>
      <c r="N1330" s="164"/>
      <c r="O1330" s="164"/>
      <c r="P1330" s="164"/>
      <c r="Q1330" s="164"/>
      <c r="R1330" s="164"/>
      <c r="S1330" s="164"/>
      <c r="T1330" s="165"/>
      <c r="AT1330" s="160" t="s">
        <v>195</v>
      </c>
      <c r="AU1330" s="160" t="s">
        <v>82</v>
      </c>
      <c r="AV1330" s="13" t="s">
        <v>82</v>
      </c>
      <c r="AW1330" s="13" t="s">
        <v>28</v>
      </c>
      <c r="AX1330" s="13" t="s">
        <v>72</v>
      </c>
      <c r="AY1330" s="160" t="s">
        <v>182</v>
      </c>
    </row>
    <row r="1331" spans="2:65" s="13" customFormat="1">
      <c r="B1331" s="159"/>
      <c r="D1331" s="153" t="s">
        <v>195</v>
      </c>
      <c r="E1331" s="160" t="s">
        <v>1</v>
      </c>
      <c r="F1331" s="161" t="s">
        <v>1707</v>
      </c>
      <c r="H1331" s="162">
        <v>-6</v>
      </c>
      <c r="L1331" s="159"/>
      <c r="M1331" s="163"/>
      <c r="N1331" s="164"/>
      <c r="O1331" s="164"/>
      <c r="P1331" s="164"/>
      <c r="Q1331" s="164"/>
      <c r="R1331" s="164"/>
      <c r="S1331" s="164"/>
      <c r="T1331" s="165"/>
      <c r="AT1331" s="160" t="s">
        <v>195</v>
      </c>
      <c r="AU1331" s="160" t="s">
        <v>82</v>
      </c>
      <c r="AV1331" s="13" t="s">
        <v>82</v>
      </c>
      <c r="AW1331" s="13" t="s">
        <v>28</v>
      </c>
      <c r="AX1331" s="13" t="s">
        <v>72</v>
      </c>
      <c r="AY1331" s="160" t="s">
        <v>182</v>
      </c>
    </row>
    <row r="1332" spans="2:65" s="15" customFormat="1">
      <c r="B1332" s="182"/>
      <c r="D1332" s="153" t="s">
        <v>195</v>
      </c>
      <c r="E1332" s="183" t="s">
        <v>1</v>
      </c>
      <c r="F1332" s="184" t="s">
        <v>555</v>
      </c>
      <c r="H1332" s="185">
        <v>164.92500000000001</v>
      </c>
      <c r="L1332" s="182"/>
      <c r="M1332" s="186"/>
      <c r="N1332" s="187"/>
      <c r="O1332" s="187"/>
      <c r="P1332" s="187"/>
      <c r="Q1332" s="187"/>
      <c r="R1332" s="187"/>
      <c r="S1332" s="187"/>
      <c r="T1332" s="188"/>
      <c r="AT1332" s="183" t="s">
        <v>195</v>
      </c>
      <c r="AU1332" s="183" t="s">
        <v>82</v>
      </c>
      <c r="AV1332" s="15" t="s">
        <v>206</v>
      </c>
      <c r="AW1332" s="15" t="s">
        <v>28</v>
      </c>
      <c r="AX1332" s="15" t="s">
        <v>72</v>
      </c>
      <c r="AY1332" s="183" t="s">
        <v>182</v>
      </c>
    </row>
    <row r="1333" spans="2:65" s="14" customFormat="1">
      <c r="B1333" s="166"/>
      <c r="D1333" s="153" t="s">
        <v>195</v>
      </c>
      <c r="E1333" s="167" t="s">
        <v>1</v>
      </c>
      <c r="F1333" s="168" t="s">
        <v>205</v>
      </c>
      <c r="H1333" s="169">
        <v>248.125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7" t="s">
        <v>195</v>
      </c>
      <c r="AU1333" s="167" t="s">
        <v>82</v>
      </c>
      <c r="AV1333" s="14" t="s">
        <v>188</v>
      </c>
      <c r="AW1333" s="14" t="s">
        <v>28</v>
      </c>
      <c r="AX1333" s="14" t="s">
        <v>80</v>
      </c>
      <c r="AY1333" s="167" t="s">
        <v>182</v>
      </c>
    </row>
    <row r="1334" spans="2:65" s="1" customFormat="1" ht="24" customHeight="1">
      <c r="B1334" s="139"/>
      <c r="C1334" s="173" t="s">
        <v>1708</v>
      </c>
      <c r="D1334" s="173" t="s">
        <v>266</v>
      </c>
      <c r="E1334" s="174" t="s">
        <v>1709</v>
      </c>
      <c r="F1334" s="175" t="s">
        <v>1710</v>
      </c>
      <c r="G1334" s="176" t="s">
        <v>242</v>
      </c>
      <c r="H1334" s="177">
        <v>272.93799999999999</v>
      </c>
      <c r="I1334" s="178"/>
      <c r="J1334" s="178">
        <f>ROUND(I1334*H1334,2)</f>
        <v>0</v>
      </c>
      <c r="K1334" s="175" t="s">
        <v>193</v>
      </c>
      <c r="L1334" s="179"/>
      <c r="M1334" s="180" t="s">
        <v>1</v>
      </c>
      <c r="N1334" s="181" t="s">
        <v>37</v>
      </c>
      <c r="O1334" s="148">
        <v>0</v>
      </c>
      <c r="P1334" s="148">
        <f>O1334*H1334</f>
        <v>0</v>
      </c>
      <c r="Q1334" s="148">
        <v>1.26E-2</v>
      </c>
      <c r="R1334" s="148">
        <f>Q1334*H1334</f>
        <v>3.4390187999999999</v>
      </c>
      <c r="S1334" s="148">
        <v>0</v>
      </c>
      <c r="T1334" s="149">
        <f>S1334*H1334</f>
        <v>0</v>
      </c>
      <c r="AR1334" s="150" t="s">
        <v>391</v>
      </c>
      <c r="AT1334" s="150" t="s">
        <v>266</v>
      </c>
      <c r="AU1334" s="150" t="s">
        <v>82</v>
      </c>
      <c r="AY1334" s="17" t="s">
        <v>182</v>
      </c>
      <c r="BE1334" s="151">
        <f>IF(N1334="základní",J1334,0)</f>
        <v>0</v>
      </c>
      <c r="BF1334" s="151">
        <f>IF(N1334="snížená",J1334,0)</f>
        <v>0</v>
      </c>
      <c r="BG1334" s="151">
        <f>IF(N1334="zákl. přenesená",J1334,0)</f>
        <v>0</v>
      </c>
      <c r="BH1334" s="151">
        <f>IF(N1334="sníž. přenesená",J1334,0)</f>
        <v>0</v>
      </c>
      <c r="BI1334" s="151">
        <f>IF(N1334="nulová",J1334,0)</f>
        <v>0</v>
      </c>
      <c r="BJ1334" s="17" t="s">
        <v>80</v>
      </c>
      <c r="BK1334" s="151">
        <f>ROUND(I1334*H1334,2)</f>
        <v>0</v>
      </c>
      <c r="BL1334" s="17" t="s">
        <v>286</v>
      </c>
      <c r="BM1334" s="150" t="s">
        <v>1711</v>
      </c>
    </row>
    <row r="1335" spans="2:65" s="13" customFormat="1">
      <c r="B1335" s="159"/>
      <c r="D1335" s="153" t="s">
        <v>195</v>
      </c>
      <c r="F1335" s="161" t="s">
        <v>1712</v>
      </c>
      <c r="H1335" s="162">
        <v>272.93799999999999</v>
      </c>
      <c r="L1335" s="159"/>
      <c r="M1335" s="163"/>
      <c r="N1335" s="164"/>
      <c r="O1335" s="164"/>
      <c r="P1335" s="164"/>
      <c r="Q1335" s="164"/>
      <c r="R1335" s="164"/>
      <c r="S1335" s="164"/>
      <c r="T1335" s="165"/>
      <c r="AT1335" s="160" t="s">
        <v>195</v>
      </c>
      <c r="AU1335" s="160" t="s">
        <v>82</v>
      </c>
      <c r="AV1335" s="13" t="s">
        <v>82</v>
      </c>
      <c r="AW1335" s="13" t="s">
        <v>3</v>
      </c>
      <c r="AX1335" s="13" t="s">
        <v>80</v>
      </c>
      <c r="AY1335" s="160" t="s">
        <v>182</v>
      </c>
    </row>
    <row r="1336" spans="2:65" s="1" customFormat="1" ht="24" customHeight="1">
      <c r="B1336" s="139"/>
      <c r="C1336" s="140" t="s">
        <v>1713</v>
      </c>
      <c r="D1336" s="140" t="s">
        <v>184</v>
      </c>
      <c r="E1336" s="141" t="s">
        <v>1714</v>
      </c>
      <c r="F1336" s="142" t="s">
        <v>1715</v>
      </c>
      <c r="G1336" s="143" t="s">
        <v>1085</v>
      </c>
      <c r="H1336" s="144">
        <v>2352.723</v>
      </c>
      <c r="I1336" s="145"/>
      <c r="J1336" s="145">
        <f>ROUND(I1336*H1336,2)</f>
        <v>0</v>
      </c>
      <c r="K1336" s="142" t="s">
        <v>193</v>
      </c>
      <c r="L1336" s="29"/>
      <c r="M1336" s="146" t="s">
        <v>1</v>
      </c>
      <c r="N1336" s="147" t="s">
        <v>37</v>
      </c>
      <c r="O1336" s="148">
        <v>0</v>
      </c>
      <c r="P1336" s="148">
        <f>O1336*H1336</f>
        <v>0</v>
      </c>
      <c r="Q1336" s="148">
        <v>0</v>
      </c>
      <c r="R1336" s="148">
        <f>Q1336*H1336</f>
        <v>0</v>
      </c>
      <c r="S1336" s="148">
        <v>0</v>
      </c>
      <c r="T1336" s="149">
        <f>S1336*H1336</f>
        <v>0</v>
      </c>
      <c r="AR1336" s="150" t="s">
        <v>286</v>
      </c>
      <c r="AT1336" s="150" t="s">
        <v>184</v>
      </c>
      <c r="AU1336" s="150" t="s">
        <v>82</v>
      </c>
      <c r="AY1336" s="17" t="s">
        <v>182</v>
      </c>
      <c r="BE1336" s="151">
        <f>IF(N1336="základní",J1336,0)</f>
        <v>0</v>
      </c>
      <c r="BF1336" s="151">
        <f>IF(N1336="snížená",J1336,0)</f>
        <v>0</v>
      </c>
      <c r="BG1336" s="151">
        <f>IF(N1336="zákl. přenesená",J1336,0)</f>
        <v>0</v>
      </c>
      <c r="BH1336" s="151">
        <f>IF(N1336="sníž. přenesená",J1336,0)</f>
        <v>0</v>
      </c>
      <c r="BI1336" s="151">
        <f>IF(N1336="nulová",J1336,0)</f>
        <v>0</v>
      </c>
      <c r="BJ1336" s="17" t="s">
        <v>80</v>
      </c>
      <c r="BK1336" s="151">
        <f>ROUND(I1336*H1336,2)</f>
        <v>0</v>
      </c>
      <c r="BL1336" s="17" t="s">
        <v>286</v>
      </c>
      <c r="BM1336" s="150" t="s">
        <v>1716</v>
      </c>
    </row>
    <row r="1337" spans="2:65" s="11" customFormat="1" ht="22.9" customHeight="1">
      <c r="B1337" s="127"/>
      <c r="D1337" s="128" t="s">
        <v>71</v>
      </c>
      <c r="E1337" s="137" t="s">
        <v>1717</v>
      </c>
      <c r="F1337" s="137" t="s">
        <v>1718</v>
      </c>
      <c r="J1337" s="138">
        <f>BK1337</f>
        <v>0</v>
      </c>
      <c r="L1337" s="127"/>
      <c r="M1337" s="131"/>
      <c r="N1337" s="132"/>
      <c r="O1337" s="132"/>
      <c r="P1337" s="133">
        <f>P1338</f>
        <v>0</v>
      </c>
      <c r="Q1337" s="132"/>
      <c r="R1337" s="133">
        <f>R1338</f>
        <v>0</v>
      </c>
      <c r="S1337" s="132"/>
      <c r="T1337" s="134">
        <f>T1338</f>
        <v>0</v>
      </c>
      <c r="AR1337" s="128" t="s">
        <v>82</v>
      </c>
      <c r="AT1337" s="135" t="s">
        <v>71</v>
      </c>
      <c r="AU1337" s="135" t="s">
        <v>80</v>
      </c>
      <c r="AY1337" s="128" t="s">
        <v>182</v>
      </c>
      <c r="BK1337" s="136">
        <f>BK1338</f>
        <v>0</v>
      </c>
    </row>
    <row r="1338" spans="2:65" s="1" customFormat="1" ht="16.5" customHeight="1">
      <c r="B1338" s="139"/>
      <c r="C1338" s="140" t="s">
        <v>1719</v>
      </c>
      <c r="D1338" s="140" t="s">
        <v>184</v>
      </c>
      <c r="E1338" s="141" t="s">
        <v>1720</v>
      </c>
      <c r="F1338" s="142" t="s">
        <v>1721</v>
      </c>
      <c r="G1338" s="143" t="s">
        <v>187</v>
      </c>
      <c r="H1338" s="144">
        <v>0</v>
      </c>
      <c r="I1338" s="145"/>
      <c r="J1338" s="145">
        <f>ROUND(I1338*H1338,2)</f>
        <v>0</v>
      </c>
      <c r="K1338" s="142" t="s">
        <v>1</v>
      </c>
      <c r="L1338" s="29"/>
      <c r="M1338" s="146" t="s">
        <v>1</v>
      </c>
      <c r="N1338" s="147" t="s">
        <v>37</v>
      </c>
      <c r="O1338" s="148">
        <v>0</v>
      </c>
      <c r="P1338" s="148">
        <f>O1338*H1338</f>
        <v>0</v>
      </c>
      <c r="Q1338" s="148">
        <v>0</v>
      </c>
      <c r="R1338" s="148">
        <f>Q1338*H1338</f>
        <v>0</v>
      </c>
      <c r="S1338" s="148">
        <v>0</v>
      </c>
      <c r="T1338" s="149">
        <f>S1338*H1338</f>
        <v>0</v>
      </c>
      <c r="AR1338" s="150" t="s">
        <v>286</v>
      </c>
      <c r="AT1338" s="150" t="s">
        <v>184</v>
      </c>
      <c r="AU1338" s="150" t="s">
        <v>82</v>
      </c>
      <c r="AY1338" s="17" t="s">
        <v>182</v>
      </c>
      <c r="BE1338" s="151">
        <f>IF(N1338="základní",J1338,0)</f>
        <v>0</v>
      </c>
      <c r="BF1338" s="151">
        <f>IF(N1338="snížená",J1338,0)</f>
        <v>0</v>
      </c>
      <c r="BG1338" s="151">
        <f>IF(N1338="zákl. přenesená",J1338,0)</f>
        <v>0</v>
      </c>
      <c r="BH1338" s="151">
        <f>IF(N1338="sníž. přenesená",J1338,0)</f>
        <v>0</v>
      </c>
      <c r="BI1338" s="151">
        <f>IF(N1338="nulová",J1338,0)</f>
        <v>0</v>
      </c>
      <c r="BJ1338" s="17" t="s">
        <v>80</v>
      </c>
      <c r="BK1338" s="151">
        <f>ROUND(I1338*H1338,2)</f>
        <v>0</v>
      </c>
      <c r="BL1338" s="17" t="s">
        <v>286</v>
      </c>
      <c r="BM1338" s="150" t="s">
        <v>1722</v>
      </c>
    </row>
    <row r="1339" spans="2:65" s="11" customFormat="1" ht="22.9" customHeight="1">
      <c r="B1339" s="127"/>
      <c r="D1339" s="128" t="s">
        <v>71</v>
      </c>
      <c r="E1339" s="137" t="s">
        <v>1723</v>
      </c>
      <c r="F1339" s="137" t="s">
        <v>1724</v>
      </c>
      <c r="J1339" s="138">
        <f>BK1339</f>
        <v>0</v>
      </c>
      <c r="L1339" s="127"/>
      <c r="M1339" s="131"/>
      <c r="N1339" s="132"/>
      <c r="O1339" s="132"/>
      <c r="P1339" s="133">
        <f>SUM(P1340:P1351)</f>
        <v>226.23619199999999</v>
      </c>
      <c r="Q1339" s="132"/>
      <c r="R1339" s="133">
        <f>SUM(R1340:R1351)</f>
        <v>0.5655904799999999</v>
      </c>
      <c r="S1339" s="132"/>
      <c r="T1339" s="134">
        <f>SUM(T1340:T1351)</f>
        <v>0</v>
      </c>
      <c r="AR1339" s="128" t="s">
        <v>82</v>
      </c>
      <c r="AT1339" s="135" t="s">
        <v>71</v>
      </c>
      <c r="AU1339" s="135" t="s">
        <v>80</v>
      </c>
      <c r="AY1339" s="128" t="s">
        <v>182</v>
      </c>
      <c r="BK1339" s="136">
        <f>SUM(BK1340:BK1351)</f>
        <v>0</v>
      </c>
    </row>
    <row r="1340" spans="2:65" s="1" customFormat="1" ht="24" customHeight="1">
      <c r="B1340" s="139"/>
      <c r="C1340" s="140" t="s">
        <v>1725</v>
      </c>
      <c r="D1340" s="140" t="s">
        <v>184</v>
      </c>
      <c r="E1340" s="141" t="s">
        <v>1726</v>
      </c>
      <c r="F1340" s="142" t="s">
        <v>1727</v>
      </c>
      <c r="G1340" s="143" t="s">
        <v>242</v>
      </c>
      <c r="H1340" s="144">
        <v>2175.348</v>
      </c>
      <c r="I1340" s="145"/>
      <c r="J1340" s="145">
        <f>ROUND(I1340*H1340,2)</f>
        <v>0</v>
      </c>
      <c r="K1340" s="142" t="s">
        <v>193</v>
      </c>
      <c r="L1340" s="29"/>
      <c r="M1340" s="146" t="s">
        <v>1</v>
      </c>
      <c r="N1340" s="147" t="s">
        <v>37</v>
      </c>
      <c r="O1340" s="148">
        <v>0.104</v>
      </c>
      <c r="P1340" s="148">
        <f>O1340*H1340</f>
        <v>226.23619199999999</v>
      </c>
      <c r="Q1340" s="148">
        <v>2.5999999999999998E-4</v>
      </c>
      <c r="R1340" s="148">
        <f>Q1340*H1340</f>
        <v>0.5655904799999999</v>
      </c>
      <c r="S1340" s="148">
        <v>0</v>
      </c>
      <c r="T1340" s="149">
        <f>S1340*H1340</f>
        <v>0</v>
      </c>
      <c r="AR1340" s="150" t="s">
        <v>286</v>
      </c>
      <c r="AT1340" s="150" t="s">
        <v>184</v>
      </c>
      <c r="AU1340" s="150" t="s">
        <v>82</v>
      </c>
      <c r="AY1340" s="17" t="s">
        <v>182</v>
      </c>
      <c r="BE1340" s="151">
        <f>IF(N1340="základní",J1340,0)</f>
        <v>0</v>
      </c>
      <c r="BF1340" s="151">
        <f>IF(N1340="snížená",J1340,0)</f>
        <v>0</v>
      </c>
      <c r="BG1340" s="151">
        <f>IF(N1340="zákl. přenesená",J1340,0)</f>
        <v>0</v>
      </c>
      <c r="BH1340" s="151">
        <f>IF(N1340="sníž. přenesená",J1340,0)</f>
        <v>0</v>
      </c>
      <c r="BI1340" s="151">
        <f>IF(N1340="nulová",J1340,0)</f>
        <v>0</v>
      </c>
      <c r="BJ1340" s="17" t="s">
        <v>80</v>
      </c>
      <c r="BK1340" s="151">
        <f>ROUND(I1340*H1340,2)</f>
        <v>0</v>
      </c>
      <c r="BL1340" s="17" t="s">
        <v>286</v>
      </c>
      <c r="BM1340" s="150" t="s">
        <v>1728</v>
      </c>
    </row>
    <row r="1341" spans="2:65" s="12" customFormat="1">
      <c r="B1341" s="152"/>
      <c r="D1341" s="153" t="s">
        <v>195</v>
      </c>
      <c r="E1341" s="154" t="s">
        <v>1</v>
      </c>
      <c r="F1341" s="155" t="s">
        <v>1729</v>
      </c>
      <c r="H1341" s="154" t="s">
        <v>1</v>
      </c>
      <c r="L1341" s="152"/>
      <c r="M1341" s="156"/>
      <c r="N1341" s="157"/>
      <c r="O1341" s="157"/>
      <c r="P1341" s="157"/>
      <c r="Q1341" s="157"/>
      <c r="R1341" s="157"/>
      <c r="S1341" s="157"/>
      <c r="T1341" s="158"/>
      <c r="AT1341" s="154" t="s">
        <v>195</v>
      </c>
      <c r="AU1341" s="154" t="s">
        <v>82</v>
      </c>
      <c r="AV1341" s="12" t="s">
        <v>80</v>
      </c>
      <c r="AW1341" s="12" t="s">
        <v>28</v>
      </c>
      <c r="AX1341" s="12" t="s">
        <v>72</v>
      </c>
      <c r="AY1341" s="154" t="s">
        <v>182</v>
      </c>
    </row>
    <row r="1342" spans="2:65" s="13" customFormat="1">
      <c r="B1342" s="159"/>
      <c r="D1342" s="153" t="s">
        <v>195</v>
      </c>
      <c r="E1342" s="160" t="s">
        <v>1</v>
      </c>
      <c r="F1342" s="161" t="s">
        <v>1730</v>
      </c>
      <c r="H1342" s="162">
        <v>1851.951</v>
      </c>
      <c r="L1342" s="159"/>
      <c r="M1342" s="163"/>
      <c r="N1342" s="164"/>
      <c r="O1342" s="164"/>
      <c r="P1342" s="164"/>
      <c r="Q1342" s="164"/>
      <c r="R1342" s="164"/>
      <c r="S1342" s="164"/>
      <c r="T1342" s="165"/>
      <c r="AT1342" s="160" t="s">
        <v>195</v>
      </c>
      <c r="AU1342" s="160" t="s">
        <v>82</v>
      </c>
      <c r="AV1342" s="13" t="s">
        <v>82</v>
      </c>
      <c r="AW1342" s="13" t="s">
        <v>28</v>
      </c>
      <c r="AX1342" s="13" t="s">
        <v>72</v>
      </c>
      <c r="AY1342" s="160" t="s">
        <v>182</v>
      </c>
    </row>
    <row r="1343" spans="2:65" s="13" customFormat="1">
      <c r="B1343" s="159"/>
      <c r="D1343" s="153" t="s">
        <v>195</v>
      </c>
      <c r="E1343" s="160" t="s">
        <v>1</v>
      </c>
      <c r="F1343" s="161" t="s">
        <v>1731</v>
      </c>
      <c r="H1343" s="162">
        <v>38.735999999999997</v>
      </c>
      <c r="L1343" s="159"/>
      <c r="M1343" s="163"/>
      <c r="N1343" s="164"/>
      <c r="O1343" s="164"/>
      <c r="P1343" s="164"/>
      <c r="Q1343" s="164"/>
      <c r="R1343" s="164"/>
      <c r="S1343" s="164"/>
      <c r="T1343" s="165"/>
      <c r="AT1343" s="160" t="s">
        <v>195</v>
      </c>
      <c r="AU1343" s="160" t="s">
        <v>82</v>
      </c>
      <c r="AV1343" s="13" t="s">
        <v>82</v>
      </c>
      <c r="AW1343" s="13" t="s">
        <v>28</v>
      </c>
      <c r="AX1343" s="13" t="s">
        <v>72</v>
      </c>
      <c r="AY1343" s="160" t="s">
        <v>182</v>
      </c>
    </row>
    <row r="1344" spans="2:65" s="12" customFormat="1">
      <c r="B1344" s="152"/>
      <c r="D1344" s="153" t="s">
        <v>195</v>
      </c>
      <c r="E1344" s="154" t="s">
        <v>1</v>
      </c>
      <c r="F1344" s="155" t="s">
        <v>586</v>
      </c>
      <c r="H1344" s="154" t="s">
        <v>1</v>
      </c>
      <c r="L1344" s="152"/>
      <c r="M1344" s="156"/>
      <c r="N1344" s="157"/>
      <c r="O1344" s="157"/>
      <c r="P1344" s="157"/>
      <c r="Q1344" s="157"/>
      <c r="R1344" s="157"/>
      <c r="S1344" s="157"/>
      <c r="T1344" s="158"/>
      <c r="AT1344" s="154" t="s">
        <v>195</v>
      </c>
      <c r="AU1344" s="154" t="s">
        <v>82</v>
      </c>
      <c r="AV1344" s="12" t="s">
        <v>80</v>
      </c>
      <c r="AW1344" s="12" t="s">
        <v>28</v>
      </c>
      <c r="AX1344" s="12" t="s">
        <v>72</v>
      </c>
      <c r="AY1344" s="154" t="s">
        <v>182</v>
      </c>
    </row>
    <row r="1345" spans="2:65" s="13" customFormat="1">
      <c r="B1345" s="159"/>
      <c r="D1345" s="153" t="s">
        <v>195</v>
      </c>
      <c r="E1345" s="160" t="s">
        <v>1</v>
      </c>
      <c r="F1345" s="161" t="s">
        <v>851</v>
      </c>
      <c r="H1345" s="162">
        <v>48.008000000000003</v>
      </c>
      <c r="L1345" s="159"/>
      <c r="M1345" s="163"/>
      <c r="N1345" s="164"/>
      <c r="O1345" s="164"/>
      <c r="P1345" s="164"/>
      <c r="Q1345" s="164"/>
      <c r="R1345" s="164"/>
      <c r="S1345" s="164"/>
      <c r="T1345" s="165"/>
      <c r="AT1345" s="160" t="s">
        <v>195</v>
      </c>
      <c r="AU1345" s="160" t="s">
        <v>82</v>
      </c>
      <c r="AV1345" s="13" t="s">
        <v>82</v>
      </c>
      <c r="AW1345" s="13" t="s">
        <v>28</v>
      </c>
      <c r="AX1345" s="13" t="s">
        <v>72</v>
      </c>
      <c r="AY1345" s="160" t="s">
        <v>182</v>
      </c>
    </row>
    <row r="1346" spans="2:65" s="12" customFormat="1">
      <c r="B1346" s="152"/>
      <c r="D1346" s="153" t="s">
        <v>195</v>
      </c>
      <c r="E1346" s="154" t="s">
        <v>1</v>
      </c>
      <c r="F1346" s="155" t="s">
        <v>410</v>
      </c>
      <c r="H1346" s="154" t="s">
        <v>1</v>
      </c>
      <c r="L1346" s="152"/>
      <c r="M1346" s="156"/>
      <c r="N1346" s="157"/>
      <c r="O1346" s="157"/>
      <c r="P1346" s="157"/>
      <c r="Q1346" s="157"/>
      <c r="R1346" s="157"/>
      <c r="S1346" s="157"/>
      <c r="T1346" s="158"/>
      <c r="AT1346" s="154" t="s">
        <v>195</v>
      </c>
      <c r="AU1346" s="154" t="s">
        <v>82</v>
      </c>
      <c r="AV1346" s="12" t="s">
        <v>80</v>
      </c>
      <c r="AW1346" s="12" t="s">
        <v>28</v>
      </c>
      <c r="AX1346" s="12" t="s">
        <v>72</v>
      </c>
      <c r="AY1346" s="154" t="s">
        <v>182</v>
      </c>
    </row>
    <row r="1347" spans="2:65" s="12" customFormat="1">
      <c r="B1347" s="152"/>
      <c r="D1347" s="153" t="s">
        <v>195</v>
      </c>
      <c r="E1347" s="154" t="s">
        <v>1</v>
      </c>
      <c r="F1347" s="155" t="s">
        <v>586</v>
      </c>
      <c r="H1347" s="154" t="s">
        <v>1</v>
      </c>
      <c r="L1347" s="152"/>
      <c r="M1347" s="156"/>
      <c r="N1347" s="157"/>
      <c r="O1347" s="157"/>
      <c r="P1347" s="157"/>
      <c r="Q1347" s="157"/>
      <c r="R1347" s="157"/>
      <c r="S1347" s="157"/>
      <c r="T1347" s="158"/>
      <c r="AT1347" s="154" t="s">
        <v>195</v>
      </c>
      <c r="AU1347" s="154" t="s">
        <v>82</v>
      </c>
      <c r="AV1347" s="12" t="s">
        <v>80</v>
      </c>
      <c r="AW1347" s="12" t="s">
        <v>28</v>
      </c>
      <c r="AX1347" s="12" t="s">
        <v>72</v>
      </c>
      <c r="AY1347" s="154" t="s">
        <v>182</v>
      </c>
    </row>
    <row r="1348" spans="2:65" s="13" customFormat="1">
      <c r="B1348" s="159"/>
      <c r="D1348" s="153" t="s">
        <v>195</v>
      </c>
      <c r="E1348" s="160" t="s">
        <v>1</v>
      </c>
      <c r="F1348" s="161" t="s">
        <v>1732</v>
      </c>
      <c r="H1348" s="162">
        <v>38.893999999999998</v>
      </c>
      <c r="L1348" s="159"/>
      <c r="M1348" s="163"/>
      <c r="N1348" s="164"/>
      <c r="O1348" s="164"/>
      <c r="P1348" s="164"/>
      <c r="Q1348" s="164"/>
      <c r="R1348" s="164"/>
      <c r="S1348" s="164"/>
      <c r="T1348" s="165"/>
      <c r="AT1348" s="160" t="s">
        <v>195</v>
      </c>
      <c r="AU1348" s="160" t="s">
        <v>82</v>
      </c>
      <c r="AV1348" s="13" t="s">
        <v>82</v>
      </c>
      <c r="AW1348" s="13" t="s">
        <v>28</v>
      </c>
      <c r="AX1348" s="13" t="s">
        <v>72</v>
      </c>
      <c r="AY1348" s="160" t="s">
        <v>182</v>
      </c>
    </row>
    <row r="1349" spans="2:65" s="15" customFormat="1">
      <c r="B1349" s="182"/>
      <c r="D1349" s="153" t="s">
        <v>195</v>
      </c>
      <c r="E1349" s="183" t="s">
        <v>1</v>
      </c>
      <c r="F1349" s="184" t="s">
        <v>555</v>
      </c>
      <c r="H1349" s="185">
        <v>1977.5890000000002</v>
      </c>
      <c r="L1349" s="182"/>
      <c r="M1349" s="186"/>
      <c r="N1349" s="187"/>
      <c r="O1349" s="187"/>
      <c r="P1349" s="187"/>
      <c r="Q1349" s="187"/>
      <c r="R1349" s="187"/>
      <c r="S1349" s="187"/>
      <c r="T1349" s="188"/>
      <c r="AT1349" s="183" t="s">
        <v>195</v>
      </c>
      <c r="AU1349" s="183" t="s">
        <v>82</v>
      </c>
      <c r="AV1349" s="15" t="s">
        <v>206</v>
      </c>
      <c r="AW1349" s="15" t="s">
        <v>28</v>
      </c>
      <c r="AX1349" s="15" t="s">
        <v>72</v>
      </c>
      <c r="AY1349" s="183" t="s">
        <v>182</v>
      </c>
    </row>
    <row r="1350" spans="2:65" s="13" customFormat="1">
      <c r="B1350" s="159"/>
      <c r="D1350" s="153" t="s">
        <v>195</v>
      </c>
      <c r="E1350" s="160" t="s">
        <v>1</v>
      </c>
      <c r="F1350" s="161" t="s">
        <v>1733</v>
      </c>
      <c r="H1350" s="162">
        <v>197.75899999999999</v>
      </c>
      <c r="L1350" s="159"/>
      <c r="M1350" s="163"/>
      <c r="N1350" s="164"/>
      <c r="O1350" s="164"/>
      <c r="P1350" s="164"/>
      <c r="Q1350" s="164"/>
      <c r="R1350" s="164"/>
      <c r="S1350" s="164"/>
      <c r="T1350" s="165"/>
      <c r="AT1350" s="160" t="s">
        <v>195</v>
      </c>
      <c r="AU1350" s="160" t="s">
        <v>82</v>
      </c>
      <c r="AV1350" s="13" t="s">
        <v>82</v>
      </c>
      <c r="AW1350" s="13" t="s">
        <v>28</v>
      </c>
      <c r="AX1350" s="13" t="s">
        <v>72</v>
      </c>
      <c r="AY1350" s="160" t="s">
        <v>182</v>
      </c>
    </row>
    <row r="1351" spans="2:65" s="14" customFormat="1">
      <c r="B1351" s="166"/>
      <c r="D1351" s="153" t="s">
        <v>195</v>
      </c>
      <c r="E1351" s="167" t="s">
        <v>1</v>
      </c>
      <c r="F1351" s="168" t="s">
        <v>205</v>
      </c>
      <c r="H1351" s="169">
        <v>2175.348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7" t="s">
        <v>195</v>
      </c>
      <c r="AU1351" s="167" t="s">
        <v>82</v>
      </c>
      <c r="AV1351" s="14" t="s">
        <v>188</v>
      </c>
      <c r="AW1351" s="14" t="s">
        <v>28</v>
      </c>
      <c r="AX1351" s="14" t="s">
        <v>80</v>
      </c>
      <c r="AY1351" s="167" t="s">
        <v>182</v>
      </c>
    </row>
    <row r="1352" spans="2:65" s="11" customFormat="1" ht="22.9" customHeight="1">
      <c r="B1352" s="127"/>
      <c r="D1352" s="128" t="s">
        <v>71</v>
      </c>
      <c r="E1352" s="137" t="s">
        <v>1734</v>
      </c>
      <c r="F1352" s="137" t="s">
        <v>1735</v>
      </c>
      <c r="J1352" s="138">
        <f>BK1352</f>
        <v>0</v>
      </c>
      <c r="L1352" s="127"/>
      <c r="M1352" s="131"/>
      <c r="N1352" s="132"/>
      <c r="O1352" s="132"/>
      <c r="P1352" s="133">
        <f>SUM(P1353:P1360)</f>
        <v>17.346</v>
      </c>
      <c r="Q1352" s="132"/>
      <c r="R1352" s="133">
        <f>SUM(R1353:R1360)</f>
        <v>0.14700000000000002</v>
      </c>
      <c r="S1352" s="132"/>
      <c r="T1352" s="134">
        <f>SUM(T1353:T1360)</f>
        <v>0</v>
      </c>
      <c r="AR1352" s="128" t="s">
        <v>82</v>
      </c>
      <c r="AT1352" s="135" t="s">
        <v>71</v>
      </c>
      <c r="AU1352" s="135" t="s">
        <v>80</v>
      </c>
      <c r="AY1352" s="128" t="s">
        <v>182</v>
      </c>
      <c r="BK1352" s="136">
        <f>SUM(BK1353:BK1360)</f>
        <v>0</v>
      </c>
    </row>
    <row r="1353" spans="2:65" s="1" customFormat="1" ht="24" customHeight="1">
      <c r="B1353" s="139"/>
      <c r="C1353" s="140" t="s">
        <v>1736</v>
      </c>
      <c r="D1353" s="140" t="s">
        <v>184</v>
      </c>
      <c r="E1353" s="141" t="s">
        <v>1737</v>
      </c>
      <c r="F1353" s="142" t="s">
        <v>1738</v>
      </c>
      <c r="G1353" s="143" t="s">
        <v>461</v>
      </c>
      <c r="H1353" s="144">
        <v>18</v>
      </c>
      <c r="I1353" s="145"/>
      <c r="J1353" s="145">
        <f>ROUND(I1353*H1353,2)</f>
        <v>0</v>
      </c>
      <c r="K1353" s="142" t="s">
        <v>971</v>
      </c>
      <c r="L1353" s="29"/>
      <c r="M1353" s="146" t="s">
        <v>1</v>
      </c>
      <c r="N1353" s="147" t="s">
        <v>37</v>
      </c>
      <c r="O1353" s="148">
        <v>0.41299999999999998</v>
      </c>
      <c r="P1353" s="148">
        <f>O1353*H1353</f>
        <v>7.4339999999999993</v>
      </c>
      <c r="Q1353" s="148">
        <v>3.5000000000000001E-3</v>
      </c>
      <c r="R1353" s="148">
        <f>Q1353*H1353</f>
        <v>6.3E-2</v>
      </c>
      <c r="S1353" s="148">
        <v>0</v>
      </c>
      <c r="T1353" s="149">
        <f>S1353*H1353</f>
        <v>0</v>
      </c>
      <c r="AR1353" s="150" t="s">
        <v>286</v>
      </c>
      <c r="AT1353" s="150" t="s">
        <v>184</v>
      </c>
      <c r="AU1353" s="150" t="s">
        <v>82</v>
      </c>
      <c r="AY1353" s="17" t="s">
        <v>182</v>
      </c>
      <c r="BE1353" s="151">
        <f>IF(N1353="základní",J1353,0)</f>
        <v>0</v>
      </c>
      <c r="BF1353" s="151">
        <f>IF(N1353="snížená",J1353,0)</f>
        <v>0</v>
      </c>
      <c r="BG1353" s="151">
        <f>IF(N1353="zákl. přenesená",J1353,0)</f>
        <v>0</v>
      </c>
      <c r="BH1353" s="151">
        <f>IF(N1353="sníž. přenesená",J1353,0)</f>
        <v>0</v>
      </c>
      <c r="BI1353" s="151">
        <f>IF(N1353="nulová",J1353,0)</f>
        <v>0</v>
      </c>
      <c r="BJ1353" s="17" t="s">
        <v>80</v>
      </c>
      <c r="BK1353" s="151">
        <f>ROUND(I1353*H1353,2)</f>
        <v>0</v>
      </c>
      <c r="BL1353" s="17" t="s">
        <v>286</v>
      </c>
      <c r="BM1353" s="150" t="s">
        <v>1739</v>
      </c>
    </row>
    <row r="1354" spans="2:65" s="13" customFormat="1">
      <c r="B1354" s="159"/>
      <c r="D1354" s="153" t="s">
        <v>195</v>
      </c>
      <c r="E1354" s="160" t="s">
        <v>1</v>
      </c>
      <c r="F1354" s="161" t="s">
        <v>295</v>
      </c>
      <c r="H1354" s="162">
        <v>18</v>
      </c>
      <c r="L1354" s="159"/>
      <c r="M1354" s="163"/>
      <c r="N1354" s="164"/>
      <c r="O1354" s="164"/>
      <c r="P1354" s="164"/>
      <c r="Q1354" s="164"/>
      <c r="R1354" s="164"/>
      <c r="S1354" s="164"/>
      <c r="T1354" s="165"/>
      <c r="AT1354" s="160" t="s">
        <v>195</v>
      </c>
      <c r="AU1354" s="160" t="s">
        <v>82</v>
      </c>
      <c r="AV1354" s="13" t="s">
        <v>82</v>
      </c>
      <c r="AW1354" s="13" t="s">
        <v>28</v>
      </c>
      <c r="AX1354" s="13" t="s">
        <v>72</v>
      </c>
      <c r="AY1354" s="160" t="s">
        <v>182</v>
      </c>
    </row>
    <row r="1355" spans="2:65" s="14" customFormat="1">
      <c r="B1355" s="166"/>
      <c r="D1355" s="153" t="s">
        <v>195</v>
      </c>
      <c r="E1355" s="167" t="s">
        <v>1</v>
      </c>
      <c r="F1355" s="168" t="s">
        <v>205</v>
      </c>
      <c r="H1355" s="169">
        <v>18</v>
      </c>
      <c r="L1355" s="166"/>
      <c r="M1355" s="170"/>
      <c r="N1355" s="171"/>
      <c r="O1355" s="171"/>
      <c r="P1355" s="171"/>
      <c r="Q1355" s="171"/>
      <c r="R1355" s="171"/>
      <c r="S1355" s="171"/>
      <c r="T1355" s="172"/>
      <c r="AT1355" s="167" t="s">
        <v>195</v>
      </c>
      <c r="AU1355" s="167" t="s">
        <v>82</v>
      </c>
      <c r="AV1355" s="14" t="s">
        <v>188</v>
      </c>
      <c r="AW1355" s="14" t="s">
        <v>28</v>
      </c>
      <c r="AX1355" s="14" t="s">
        <v>80</v>
      </c>
      <c r="AY1355" s="167" t="s">
        <v>182</v>
      </c>
    </row>
    <row r="1356" spans="2:65" s="1" customFormat="1" ht="24" customHeight="1">
      <c r="B1356" s="139"/>
      <c r="C1356" s="140" t="s">
        <v>1740</v>
      </c>
      <c r="D1356" s="140" t="s">
        <v>184</v>
      </c>
      <c r="E1356" s="141" t="s">
        <v>1741</v>
      </c>
      <c r="F1356" s="142" t="s">
        <v>1742</v>
      </c>
      <c r="G1356" s="143" t="s">
        <v>461</v>
      </c>
      <c r="H1356" s="144">
        <v>10</v>
      </c>
      <c r="I1356" s="145"/>
      <c r="J1356" s="145">
        <f>ROUND(I1356*H1356,2)</f>
        <v>0</v>
      </c>
      <c r="K1356" s="142" t="s">
        <v>1</v>
      </c>
      <c r="L1356" s="29"/>
      <c r="M1356" s="146" t="s">
        <v>1</v>
      </c>
      <c r="N1356" s="147" t="s">
        <v>37</v>
      </c>
      <c r="O1356" s="148">
        <v>0.41299999999999998</v>
      </c>
      <c r="P1356" s="148">
        <f>O1356*H1356</f>
        <v>4.13</v>
      </c>
      <c r="Q1356" s="148">
        <v>3.5000000000000001E-3</v>
      </c>
      <c r="R1356" s="148">
        <f>Q1356*H1356</f>
        <v>3.5000000000000003E-2</v>
      </c>
      <c r="S1356" s="148">
        <v>0</v>
      </c>
      <c r="T1356" s="149">
        <f>S1356*H1356</f>
        <v>0</v>
      </c>
      <c r="AR1356" s="150" t="s">
        <v>286</v>
      </c>
      <c r="AT1356" s="150" t="s">
        <v>184</v>
      </c>
      <c r="AU1356" s="150" t="s">
        <v>82</v>
      </c>
      <c r="AY1356" s="17" t="s">
        <v>182</v>
      </c>
      <c r="BE1356" s="151">
        <f>IF(N1356="základní",J1356,0)</f>
        <v>0</v>
      </c>
      <c r="BF1356" s="151">
        <f>IF(N1356="snížená",J1356,0)</f>
        <v>0</v>
      </c>
      <c r="BG1356" s="151">
        <f>IF(N1356="zákl. přenesená",J1356,0)</f>
        <v>0</v>
      </c>
      <c r="BH1356" s="151">
        <f>IF(N1356="sníž. přenesená",J1356,0)</f>
        <v>0</v>
      </c>
      <c r="BI1356" s="151">
        <f>IF(N1356="nulová",J1356,0)</f>
        <v>0</v>
      </c>
      <c r="BJ1356" s="17" t="s">
        <v>80</v>
      </c>
      <c r="BK1356" s="151">
        <f>ROUND(I1356*H1356,2)</f>
        <v>0</v>
      </c>
      <c r="BL1356" s="17" t="s">
        <v>286</v>
      </c>
      <c r="BM1356" s="150" t="s">
        <v>1743</v>
      </c>
    </row>
    <row r="1357" spans="2:65" s="13" customFormat="1">
      <c r="B1357" s="159"/>
      <c r="D1357" s="153" t="s">
        <v>195</v>
      </c>
      <c r="E1357" s="160" t="s">
        <v>1</v>
      </c>
      <c r="F1357" s="161" t="s">
        <v>107</v>
      </c>
      <c r="H1357" s="162">
        <v>10</v>
      </c>
      <c r="L1357" s="159"/>
      <c r="M1357" s="163"/>
      <c r="N1357" s="164"/>
      <c r="O1357" s="164"/>
      <c r="P1357" s="164"/>
      <c r="Q1357" s="164"/>
      <c r="R1357" s="164"/>
      <c r="S1357" s="164"/>
      <c r="T1357" s="165"/>
      <c r="AT1357" s="160" t="s">
        <v>195</v>
      </c>
      <c r="AU1357" s="160" t="s">
        <v>82</v>
      </c>
      <c r="AV1357" s="13" t="s">
        <v>82</v>
      </c>
      <c r="AW1357" s="13" t="s">
        <v>28</v>
      </c>
      <c r="AX1357" s="13" t="s">
        <v>72</v>
      </c>
      <c r="AY1357" s="160" t="s">
        <v>182</v>
      </c>
    </row>
    <row r="1358" spans="2:65" s="14" customFormat="1">
      <c r="B1358" s="166"/>
      <c r="D1358" s="153" t="s">
        <v>195</v>
      </c>
      <c r="E1358" s="167" t="s">
        <v>1</v>
      </c>
      <c r="F1358" s="168" t="s">
        <v>205</v>
      </c>
      <c r="H1358" s="169">
        <v>10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7" t="s">
        <v>195</v>
      </c>
      <c r="AU1358" s="167" t="s">
        <v>82</v>
      </c>
      <c r="AV1358" s="14" t="s">
        <v>188</v>
      </c>
      <c r="AW1358" s="14" t="s">
        <v>28</v>
      </c>
      <c r="AX1358" s="14" t="s">
        <v>80</v>
      </c>
      <c r="AY1358" s="167" t="s">
        <v>182</v>
      </c>
    </row>
    <row r="1359" spans="2:65" s="1" customFormat="1" ht="24" customHeight="1">
      <c r="B1359" s="139"/>
      <c r="C1359" s="140" t="s">
        <v>1744</v>
      </c>
      <c r="D1359" s="140" t="s">
        <v>184</v>
      </c>
      <c r="E1359" s="141" t="s">
        <v>1745</v>
      </c>
      <c r="F1359" s="142" t="s">
        <v>1746</v>
      </c>
      <c r="G1359" s="143" t="s">
        <v>461</v>
      </c>
      <c r="H1359" s="144">
        <v>12</v>
      </c>
      <c r="I1359" s="145"/>
      <c r="J1359" s="145">
        <f>ROUND(I1359*H1359,2)</f>
        <v>0</v>
      </c>
      <c r="K1359" s="142" t="s">
        <v>1</v>
      </c>
      <c r="L1359" s="29"/>
      <c r="M1359" s="146" t="s">
        <v>1</v>
      </c>
      <c r="N1359" s="147" t="s">
        <v>37</v>
      </c>
      <c r="O1359" s="148">
        <v>0.41299999999999998</v>
      </c>
      <c r="P1359" s="148">
        <f>O1359*H1359</f>
        <v>4.9559999999999995</v>
      </c>
      <c r="Q1359" s="148">
        <v>3.5000000000000001E-3</v>
      </c>
      <c r="R1359" s="148">
        <f>Q1359*H1359</f>
        <v>4.2000000000000003E-2</v>
      </c>
      <c r="S1359" s="148">
        <v>0</v>
      </c>
      <c r="T1359" s="149">
        <f>S1359*H1359</f>
        <v>0</v>
      </c>
      <c r="AR1359" s="150" t="s">
        <v>286</v>
      </c>
      <c r="AT1359" s="150" t="s">
        <v>184</v>
      </c>
      <c r="AU1359" s="150" t="s">
        <v>82</v>
      </c>
      <c r="AY1359" s="17" t="s">
        <v>182</v>
      </c>
      <c r="BE1359" s="151">
        <f>IF(N1359="základní",J1359,0)</f>
        <v>0</v>
      </c>
      <c r="BF1359" s="151">
        <f>IF(N1359="snížená",J1359,0)</f>
        <v>0</v>
      </c>
      <c r="BG1359" s="151">
        <f>IF(N1359="zákl. přenesená",J1359,0)</f>
        <v>0</v>
      </c>
      <c r="BH1359" s="151">
        <f>IF(N1359="sníž. přenesená",J1359,0)</f>
        <v>0</v>
      </c>
      <c r="BI1359" s="151">
        <f>IF(N1359="nulová",J1359,0)</f>
        <v>0</v>
      </c>
      <c r="BJ1359" s="17" t="s">
        <v>80</v>
      </c>
      <c r="BK1359" s="151">
        <f>ROUND(I1359*H1359,2)</f>
        <v>0</v>
      </c>
      <c r="BL1359" s="17" t="s">
        <v>286</v>
      </c>
      <c r="BM1359" s="150" t="s">
        <v>1747</v>
      </c>
    </row>
    <row r="1360" spans="2:65" s="1" customFormat="1" ht="24" customHeight="1">
      <c r="B1360" s="139"/>
      <c r="C1360" s="140" t="s">
        <v>1748</v>
      </c>
      <c r="D1360" s="140" t="s">
        <v>184</v>
      </c>
      <c r="E1360" s="141" t="s">
        <v>1749</v>
      </c>
      <c r="F1360" s="142" t="s">
        <v>1750</v>
      </c>
      <c r="G1360" s="143" t="s">
        <v>461</v>
      </c>
      <c r="H1360" s="144">
        <v>2</v>
      </c>
      <c r="I1360" s="145"/>
      <c r="J1360" s="145">
        <f>ROUND(I1360*H1360,2)</f>
        <v>0</v>
      </c>
      <c r="K1360" s="142" t="s">
        <v>1</v>
      </c>
      <c r="L1360" s="29"/>
      <c r="M1360" s="146" t="s">
        <v>1</v>
      </c>
      <c r="N1360" s="147" t="s">
        <v>37</v>
      </c>
      <c r="O1360" s="148">
        <v>0.41299999999999998</v>
      </c>
      <c r="P1360" s="148">
        <f>O1360*H1360</f>
        <v>0.82599999999999996</v>
      </c>
      <c r="Q1360" s="148">
        <v>3.5000000000000001E-3</v>
      </c>
      <c r="R1360" s="148">
        <f>Q1360*H1360</f>
        <v>7.0000000000000001E-3</v>
      </c>
      <c r="S1360" s="148">
        <v>0</v>
      </c>
      <c r="T1360" s="149">
        <f>S1360*H1360</f>
        <v>0</v>
      </c>
      <c r="AR1360" s="150" t="s">
        <v>286</v>
      </c>
      <c r="AT1360" s="150" t="s">
        <v>184</v>
      </c>
      <c r="AU1360" s="150" t="s">
        <v>82</v>
      </c>
      <c r="AY1360" s="17" t="s">
        <v>182</v>
      </c>
      <c r="BE1360" s="151">
        <f>IF(N1360="základní",J1360,0)</f>
        <v>0</v>
      </c>
      <c r="BF1360" s="151">
        <f>IF(N1360="snížená",J1360,0)</f>
        <v>0</v>
      </c>
      <c r="BG1360" s="151">
        <f>IF(N1360="zákl. přenesená",J1360,0)</f>
        <v>0</v>
      </c>
      <c r="BH1360" s="151">
        <f>IF(N1360="sníž. přenesená",J1360,0)</f>
        <v>0</v>
      </c>
      <c r="BI1360" s="151">
        <f>IF(N1360="nulová",J1360,0)</f>
        <v>0</v>
      </c>
      <c r="BJ1360" s="17" t="s">
        <v>80</v>
      </c>
      <c r="BK1360" s="151">
        <f>ROUND(I1360*H1360,2)</f>
        <v>0</v>
      </c>
      <c r="BL1360" s="17" t="s">
        <v>286</v>
      </c>
      <c r="BM1360" s="150" t="s">
        <v>1751</v>
      </c>
    </row>
    <row r="1361" spans="2:65" s="11" customFormat="1" ht="25.9" customHeight="1">
      <c r="B1361" s="127"/>
      <c r="D1361" s="128" t="s">
        <v>71</v>
      </c>
      <c r="E1361" s="129" t="s">
        <v>266</v>
      </c>
      <c r="F1361" s="129" t="s">
        <v>1752</v>
      </c>
      <c r="J1361" s="130">
        <f>BK1361</f>
        <v>0</v>
      </c>
      <c r="L1361" s="127"/>
      <c r="M1361" s="131"/>
      <c r="N1361" s="132"/>
      <c r="O1361" s="132"/>
      <c r="P1361" s="133">
        <f>P1362+P1366</f>
        <v>0</v>
      </c>
      <c r="Q1361" s="132"/>
      <c r="R1361" s="133">
        <f>R1362+R1366</f>
        <v>0</v>
      </c>
      <c r="S1361" s="132"/>
      <c r="T1361" s="134">
        <f>T1362+T1366</f>
        <v>0</v>
      </c>
      <c r="AR1361" s="128" t="s">
        <v>206</v>
      </c>
      <c r="AT1361" s="135" t="s">
        <v>71</v>
      </c>
      <c r="AU1361" s="135" t="s">
        <v>72</v>
      </c>
      <c r="AY1361" s="128" t="s">
        <v>182</v>
      </c>
      <c r="BK1361" s="136">
        <f>BK1362+BK1366</f>
        <v>0</v>
      </c>
    </row>
    <row r="1362" spans="2:65" s="11" customFormat="1" ht="22.9" customHeight="1">
      <c r="B1362" s="127"/>
      <c r="D1362" s="128" t="s">
        <v>71</v>
      </c>
      <c r="E1362" s="137" t="s">
        <v>1753</v>
      </c>
      <c r="F1362" s="137" t="s">
        <v>1754</v>
      </c>
      <c r="J1362" s="138">
        <f>BK1362</f>
        <v>0</v>
      </c>
      <c r="L1362" s="127"/>
      <c r="M1362" s="131"/>
      <c r="N1362" s="132"/>
      <c r="O1362" s="132"/>
      <c r="P1362" s="133">
        <f>SUM(P1363:P1365)</f>
        <v>0</v>
      </c>
      <c r="Q1362" s="132"/>
      <c r="R1362" s="133">
        <f>SUM(R1363:R1365)</f>
        <v>0</v>
      </c>
      <c r="S1362" s="132"/>
      <c r="T1362" s="134">
        <f>SUM(T1363:T1365)</f>
        <v>0</v>
      </c>
      <c r="AR1362" s="128" t="s">
        <v>206</v>
      </c>
      <c r="AT1362" s="135" t="s">
        <v>71</v>
      </c>
      <c r="AU1362" s="135" t="s">
        <v>80</v>
      </c>
      <c r="AY1362" s="128" t="s">
        <v>182</v>
      </c>
      <c r="BK1362" s="136">
        <f>SUM(BK1363:BK1365)</f>
        <v>0</v>
      </c>
    </row>
    <row r="1363" spans="2:65" s="1" customFormat="1" ht="16.5" customHeight="1">
      <c r="B1363" s="139"/>
      <c r="C1363" s="140" t="s">
        <v>1755</v>
      </c>
      <c r="D1363" s="140" t="s">
        <v>184</v>
      </c>
      <c r="E1363" s="141" t="s">
        <v>1756</v>
      </c>
      <c r="F1363" s="142" t="s">
        <v>1757</v>
      </c>
      <c r="G1363" s="143" t="s">
        <v>187</v>
      </c>
      <c r="H1363" s="144">
        <v>1</v>
      </c>
      <c r="I1363" s="145"/>
      <c r="J1363" s="145">
        <f>ROUND(I1363*H1363,2)</f>
        <v>0</v>
      </c>
      <c r="K1363" s="142" t="s">
        <v>1</v>
      </c>
      <c r="L1363" s="29"/>
      <c r="M1363" s="146" t="s">
        <v>1</v>
      </c>
      <c r="N1363" s="147" t="s">
        <v>37</v>
      </c>
      <c r="O1363" s="148">
        <v>0</v>
      </c>
      <c r="P1363" s="148">
        <f>O1363*H1363</f>
        <v>0</v>
      </c>
      <c r="Q1363" s="148">
        <v>0</v>
      </c>
      <c r="R1363" s="148">
        <f>Q1363*H1363</f>
        <v>0</v>
      </c>
      <c r="S1363" s="148">
        <v>0</v>
      </c>
      <c r="T1363" s="149">
        <f>S1363*H1363</f>
        <v>0</v>
      </c>
      <c r="AR1363" s="150" t="s">
        <v>603</v>
      </c>
      <c r="AT1363" s="150" t="s">
        <v>184</v>
      </c>
      <c r="AU1363" s="150" t="s">
        <v>82</v>
      </c>
      <c r="AY1363" s="17" t="s">
        <v>182</v>
      </c>
      <c r="BE1363" s="151">
        <f>IF(N1363="základní",J1363,0)</f>
        <v>0</v>
      </c>
      <c r="BF1363" s="151">
        <f>IF(N1363="snížená",J1363,0)</f>
        <v>0</v>
      </c>
      <c r="BG1363" s="151">
        <f>IF(N1363="zákl. přenesená",J1363,0)</f>
        <v>0</v>
      </c>
      <c r="BH1363" s="151">
        <f>IF(N1363="sníž. přenesená",J1363,0)</f>
        <v>0</v>
      </c>
      <c r="BI1363" s="151">
        <f>IF(N1363="nulová",J1363,0)</f>
        <v>0</v>
      </c>
      <c r="BJ1363" s="17" t="s">
        <v>80</v>
      </c>
      <c r="BK1363" s="151">
        <f>ROUND(I1363*H1363,2)</f>
        <v>0</v>
      </c>
      <c r="BL1363" s="17" t="s">
        <v>603</v>
      </c>
      <c r="BM1363" s="150" t="s">
        <v>1758</v>
      </c>
    </row>
    <row r="1364" spans="2:65" s="1" customFormat="1" ht="16.5" customHeight="1">
      <c r="B1364" s="139"/>
      <c r="C1364" s="140" t="s">
        <v>1759</v>
      </c>
      <c r="D1364" s="140" t="s">
        <v>184</v>
      </c>
      <c r="E1364" s="141" t="s">
        <v>1760</v>
      </c>
      <c r="F1364" s="142" t="s">
        <v>1761</v>
      </c>
      <c r="G1364" s="143" t="s">
        <v>187</v>
      </c>
      <c r="H1364" s="144">
        <v>1</v>
      </c>
      <c r="I1364" s="145"/>
      <c r="J1364" s="145">
        <f>ROUND(I1364*H1364,2)</f>
        <v>0</v>
      </c>
      <c r="K1364" s="142" t="s">
        <v>1</v>
      </c>
      <c r="L1364" s="29"/>
      <c r="M1364" s="146" t="s">
        <v>1</v>
      </c>
      <c r="N1364" s="147" t="s">
        <v>37</v>
      </c>
      <c r="O1364" s="148">
        <v>0</v>
      </c>
      <c r="P1364" s="148">
        <f>O1364*H1364</f>
        <v>0</v>
      </c>
      <c r="Q1364" s="148">
        <v>0</v>
      </c>
      <c r="R1364" s="148">
        <f>Q1364*H1364</f>
        <v>0</v>
      </c>
      <c r="S1364" s="148">
        <v>0</v>
      </c>
      <c r="T1364" s="149">
        <f>S1364*H1364</f>
        <v>0</v>
      </c>
      <c r="AR1364" s="150" t="s">
        <v>603</v>
      </c>
      <c r="AT1364" s="150" t="s">
        <v>184</v>
      </c>
      <c r="AU1364" s="150" t="s">
        <v>82</v>
      </c>
      <c r="AY1364" s="17" t="s">
        <v>182</v>
      </c>
      <c r="BE1364" s="151">
        <f>IF(N1364="základní",J1364,0)</f>
        <v>0</v>
      </c>
      <c r="BF1364" s="151">
        <f>IF(N1364="snížená",J1364,0)</f>
        <v>0</v>
      </c>
      <c r="BG1364" s="151">
        <f>IF(N1364="zákl. přenesená",J1364,0)</f>
        <v>0</v>
      </c>
      <c r="BH1364" s="151">
        <f>IF(N1364="sníž. přenesená",J1364,0)</f>
        <v>0</v>
      </c>
      <c r="BI1364" s="151">
        <f>IF(N1364="nulová",J1364,0)</f>
        <v>0</v>
      </c>
      <c r="BJ1364" s="17" t="s">
        <v>80</v>
      </c>
      <c r="BK1364" s="151">
        <f>ROUND(I1364*H1364,2)</f>
        <v>0</v>
      </c>
      <c r="BL1364" s="17" t="s">
        <v>603</v>
      </c>
      <c r="BM1364" s="150" t="s">
        <v>1762</v>
      </c>
    </row>
    <row r="1365" spans="2:65" s="1" customFormat="1" ht="16.5" customHeight="1">
      <c r="B1365" s="139"/>
      <c r="C1365" s="140" t="s">
        <v>1763</v>
      </c>
      <c r="D1365" s="140" t="s">
        <v>184</v>
      </c>
      <c r="E1365" s="141" t="s">
        <v>1764</v>
      </c>
      <c r="F1365" s="142" t="s">
        <v>1765</v>
      </c>
      <c r="G1365" s="143" t="s">
        <v>187</v>
      </c>
      <c r="H1365" s="144">
        <v>1</v>
      </c>
      <c r="I1365" s="145"/>
      <c r="J1365" s="145">
        <f>ROUND(I1365*H1365,2)</f>
        <v>0</v>
      </c>
      <c r="K1365" s="142" t="s">
        <v>1</v>
      </c>
      <c r="L1365" s="29"/>
      <c r="M1365" s="146" t="s">
        <v>1</v>
      </c>
      <c r="N1365" s="147" t="s">
        <v>37</v>
      </c>
      <c r="O1365" s="148">
        <v>0</v>
      </c>
      <c r="P1365" s="148">
        <f>O1365*H1365</f>
        <v>0</v>
      </c>
      <c r="Q1365" s="148">
        <v>0</v>
      </c>
      <c r="R1365" s="148">
        <f>Q1365*H1365</f>
        <v>0</v>
      </c>
      <c r="S1365" s="148">
        <v>0</v>
      </c>
      <c r="T1365" s="149">
        <f>S1365*H1365</f>
        <v>0</v>
      </c>
      <c r="AR1365" s="150" t="s">
        <v>603</v>
      </c>
      <c r="AT1365" s="150" t="s">
        <v>184</v>
      </c>
      <c r="AU1365" s="150" t="s">
        <v>82</v>
      </c>
      <c r="AY1365" s="17" t="s">
        <v>182</v>
      </c>
      <c r="BE1365" s="151">
        <f>IF(N1365="základní",J1365,0)</f>
        <v>0</v>
      </c>
      <c r="BF1365" s="151">
        <f>IF(N1365="snížená",J1365,0)</f>
        <v>0</v>
      </c>
      <c r="BG1365" s="151">
        <f>IF(N1365="zákl. přenesená",J1365,0)</f>
        <v>0</v>
      </c>
      <c r="BH1365" s="151">
        <f>IF(N1365="sníž. přenesená",J1365,0)</f>
        <v>0</v>
      </c>
      <c r="BI1365" s="151">
        <f>IF(N1365="nulová",J1365,0)</f>
        <v>0</v>
      </c>
      <c r="BJ1365" s="17" t="s">
        <v>80</v>
      </c>
      <c r="BK1365" s="151">
        <f>ROUND(I1365*H1365,2)</f>
        <v>0</v>
      </c>
      <c r="BL1365" s="17" t="s">
        <v>603</v>
      </c>
      <c r="BM1365" s="150" t="s">
        <v>1766</v>
      </c>
    </row>
    <row r="1366" spans="2:65" s="11" customFormat="1" ht="22.9" customHeight="1">
      <c r="B1366" s="127"/>
      <c r="D1366" s="128" t="s">
        <v>71</v>
      </c>
      <c r="E1366" s="137" t="s">
        <v>1767</v>
      </c>
      <c r="F1366" s="137" t="s">
        <v>1768</v>
      </c>
      <c r="J1366" s="138">
        <f>BK1366</f>
        <v>0</v>
      </c>
      <c r="L1366" s="127"/>
      <c r="M1366" s="131"/>
      <c r="N1366" s="132"/>
      <c r="O1366" s="132"/>
      <c r="P1366" s="133">
        <f>P1367</f>
        <v>0</v>
      </c>
      <c r="Q1366" s="132"/>
      <c r="R1366" s="133">
        <f>R1367</f>
        <v>0</v>
      </c>
      <c r="S1366" s="132"/>
      <c r="T1366" s="134">
        <f>T1367</f>
        <v>0</v>
      </c>
      <c r="AR1366" s="128" t="s">
        <v>206</v>
      </c>
      <c r="AT1366" s="135" t="s">
        <v>71</v>
      </c>
      <c r="AU1366" s="135" t="s">
        <v>80</v>
      </c>
      <c r="AY1366" s="128" t="s">
        <v>182</v>
      </c>
      <c r="BK1366" s="136">
        <f>BK1367</f>
        <v>0</v>
      </c>
    </row>
    <row r="1367" spans="2:65" s="1" customFormat="1" ht="16.5" customHeight="1">
      <c r="B1367" s="139"/>
      <c r="C1367" s="140" t="s">
        <v>1769</v>
      </c>
      <c r="D1367" s="140" t="s">
        <v>184</v>
      </c>
      <c r="E1367" s="141" t="s">
        <v>1770</v>
      </c>
      <c r="F1367" s="142" t="s">
        <v>1771</v>
      </c>
      <c r="G1367" s="143" t="s">
        <v>187</v>
      </c>
      <c r="H1367" s="144">
        <v>0</v>
      </c>
      <c r="I1367" s="145"/>
      <c r="J1367" s="145">
        <f>ROUND(I1367*H1367,2)</f>
        <v>0</v>
      </c>
      <c r="K1367" s="142" t="s">
        <v>1</v>
      </c>
      <c r="L1367" s="29"/>
      <c r="M1367" s="146" t="s">
        <v>1</v>
      </c>
      <c r="N1367" s="147" t="s">
        <v>37</v>
      </c>
      <c r="O1367" s="148">
        <v>0</v>
      </c>
      <c r="P1367" s="148">
        <f>O1367*H1367</f>
        <v>0</v>
      </c>
      <c r="Q1367" s="148">
        <v>0</v>
      </c>
      <c r="R1367" s="148">
        <f>Q1367*H1367</f>
        <v>0</v>
      </c>
      <c r="S1367" s="148">
        <v>0</v>
      </c>
      <c r="T1367" s="149">
        <f>S1367*H1367</f>
        <v>0</v>
      </c>
      <c r="AR1367" s="150" t="s">
        <v>603</v>
      </c>
      <c r="AT1367" s="150" t="s">
        <v>184</v>
      </c>
      <c r="AU1367" s="150" t="s">
        <v>82</v>
      </c>
      <c r="AY1367" s="17" t="s">
        <v>182</v>
      </c>
      <c r="BE1367" s="151">
        <f>IF(N1367="základní",J1367,0)</f>
        <v>0</v>
      </c>
      <c r="BF1367" s="151">
        <f>IF(N1367="snížená",J1367,0)</f>
        <v>0</v>
      </c>
      <c r="BG1367" s="151">
        <f>IF(N1367="zákl. přenesená",J1367,0)</f>
        <v>0</v>
      </c>
      <c r="BH1367" s="151">
        <f>IF(N1367="sníž. přenesená",J1367,0)</f>
        <v>0</v>
      </c>
      <c r="BI1367" s="151">
        <f>IF(N1367="nulová",J1367,0)</f>
        <v>0</v>
      </c>
      <c r="BJ1367" s="17" t="s">
        <v>80</v>
      </c>
      <c r="BK1367" s="151">
        <f>ROUND(I1367*H1367,2)</f>
        <v>0</v>
      </c>
      <c r="BL1367" s="17" t="s">
        <v>603</v>
      </c>
      <c r="BM1367" s="150" t="s">
        <v>1772</v>
      </c>
    </row>
    <row r="1368" spans="2:65" s="11" customFormat="1" ht="25.9" customHeight="1">
      <c r="B1368" s="127"/>
      <c r="D1368" s="128" t="s">
        <v>71</v>
      </c>
      <c r="E1368" s="129" t="s">
        <v>1773</v>
      </c>
      <c r="F1368" s="129" t="s">
        <v>1774</v>
      </c>
      <c r="J1368" s="130">
        <f>BK1368</f>
        <v>0</v>
      </c>
      <c r="L1368" s="127"/>
      <c r="M1368" s="131"/>
      <c r="N1368" s="132"/>
      <c r="O1368" s="132"/>
      <c r="P1368" s="133">
        <f>P1369+P1371</f>
        <v>0</v>
      </c>
      <c r="Q1368" s="132"/>
      <c r="R1368" s="133">
        <f>R1369+R1371</f>
        <v>0</v>
      </c>
      <c r="S1368" s="132"/>
      <c r="T1368" s="134">
        <f>T1369+T1371</f>
        <v>0</v>
      </c>
      <c r="AR1368" s="128" t="s">
        <v>215</v>
      </c>
      <c r="AT1368" s="135" t="s">
        <v>71</v>
      </c>
      <c r="AU1368" s="135" t="s">
        <v>72</v>
      </c>
      <c r="AY1368" s="128" t="s">
        <v>182</v>
      </c>
      <c r="BK1368" s="136">
        <f>BK1369+BK1371</f>
        <v>0</v>
      </c>
    </row>
    <row r="1369" spans="2:65" s="11" customFormat="1" ht="22.9" customHeight="1">
      <c r="B1369" s="127"/>
      <c r="D1369" s="128" t="s">
        <v>71</v>
      </c>
      <c r="E1369" s="137" t="s">
        <v>1775</v>
      </c>
      <c r="F1369" s="137" t="s">
        <v>1776</v>
      </c>
      <c r="J1369" s="138">
        <f>BK1369</f>
        <v>0</v>
      </c>
      <c r="L1369" s="127"/>
      <c r="M1369" s="131"/>
      <c r="N1369" s="132"/>
      <c r="O1369" s="132"/>
      <c r="P1369" s="133">
        <f>P1370</f>
        <v>0</v>
      </c>
      <c r="Q1369" s="132"/>
      <c r="R1369" s="133">
        <f>R1370</f>
        <v>0</v>
      </c>
      <c r="S1369" s="132"/>
      <c r="T1369" s="134">
        <f>T1370</f>
        <v>0</v>
      </c>
      <c r="AR1369" s="128" t="s">
        <v>215</v>
      </c>
      <c r="AT1369" s="135" t="s">
        <v>71</v>
      </c>
      <c r="AU1369" s="135" t="s">
        <v>80</v>
      </c>
      <c r="AY1369" s="128" t="s">
        <v>182</v>
      </c>
      <c r="BK1369" s="136">
        <f>BK1370</f>
        <v>0</v>
      </c>
    </row>
    <row r="1370" spans="2:65" s="1" customFormat="1" ht="16.5" customHeight="1">
      <c r="B1370" s="139"/>
      <c r="C1370" s="140" t="s">
        <v>1777</v>
      </c>
      <c r="D1370" s="140" t="s">
        <v>184</v>
      </c>
      <c r="E1370" s="141" t="s">
        <v>1778</v>
      </c>
      <c r="F1370" s="142" t="s">
        <v>1776</v>
      </c>
      <c r="G1370" s="143" t="s">
        <v>1779</v>
      </c>
      <c r="H1370" s="144">
        <v>1</v>
      </c>
      <c r="I1370" s="145"/>
      <c r="J1370" s="145">
        <f>ROUND(I1370*H1370,2)</f>
        <v>0</v>
      </c>
      <c r="K1370" s="142" t="s">
        <v>971</v>
      </c>
      <c r="L1370" s="29"/>
      <c r="M1370" s="146" t="s">
        <v>1</v>
      </c>
      <c r="N1370" s="147" t="s">
        <v>37</v>
      </c>
      <c r="O1370" s="148">
        <v>0</v>
      </c>
      <c r="P1370" s="148">
        <f>O1370*H1370</f>
        <v>0</v>
      </c>
      <c r="Q1370" s="148">
        <v>0</v>
      </c>
      <c r="R1370" s="148">
        <f>Q1370*H1370</f>
        <v>0</v>
      </c>
      <c r="S1370" s="148">
        <v>0</v>
      </c>
      <c r="T1370" s="149">
        <f>S1370*H1370</f>
        <v>0</v>
      </c>
      <c r="AR1370" s="150" t="s">
        <v>1780</v>
      </c>
      <c r="AT1370" s="150" t="s">
        <v>184</v>
      </c>
      <c r="AU1370" s="150" t="s">
        <v>82</v>
      </c>
      <c r="AY1370" s="17" t="s">
        <v>182</v>
      </c>
      <c r="BE1370" s="151">
        <f>IF(N1370="základní",J1370,0)</f>
        <v>0</v>
      </c>
      <c r="BF1370" s="151">
        <f>IF(N1370="snížená",J1370,0)</f>
        <v>0</v>
      </c>
      <c r="BG1370" s="151">
        <f>IF(N1370="zákl. přenesená",J1370,0)</f>
        <v>0</v>
      </c>
      <c r="BH1370" s="151">
        <f>IF(N1370="sníž. přenesená",J1370,0)</f>
        <v>0</v>
      </c>
      <c r="BI1370" s="151">
        <f>IF(N1370="nulová",J1370,0)</f>
        <v>0</v>
      </c>
      <c r="BJ1370" s="17" t="s">
        <v>80</v>
      </c>
      <c r="BK1370" s="151">
        <f>ROUND(I1370*H1370,2)</f>
        <v>0</v>
      </c>
      <c r="BL1370" s="17" t="s">
        <v>1780</v>
      </c>
      <c r="BM1370" s="150" t="s">
        <v>1781</v>
      </c>
    </row>
    <row r="1371" spans="2:65" s="11" customFormat="1" ht="22.9" customHeight="1">
      <c r="B1371" s="127"/>
      <c r="D1371" s="128" t="s">
        <v>71</v>
      </c>
      <c r="E1371" s="137" t="s">
        <v>1782</v>
      </c>
      <c r="F1371" s="137" t="s">
        <v>1783</v>
      </c>
      <c r="J1371" s="138">
        <f>BK1371</f>
        <v>0</v>
      </c>
      <c r="L1371" s="127"/>
      <c r="M1371" s="131"/>
      <c r="N1371" s="132"/>
      <c r="O1371" s="132"/>
      <c r="P1371" s="133">
        <f>P1372</f>
        <v>0</v>
      </c>
      <c r="Q1371" s="132"/>
      <c r="R1371" s="133">
        <f>R1372</f>
        <v>0</v>
      </c>
      <c r="S1371" s="132"/>
      <c r="T1371" s="134">
        <f>T1372</f>
        <v>0</v>
      </c>
      <c r="AR1371" s="128" t="s">
        <v>215</v>
      </c>
      <c r="AT1371" s="135" t="s">
        <v>71</v>
      </c>
      <c r="AU1371" s="135" t="s">
        <v>80</v>
      </c>
      <c r="AY1371" s="128" t="s">
        <v>182</v>
      </c>
      <c r="BK1371" s="136">
        <f>BK1372</f>
        <v>0</v>
      </c>
    </row>
    <row r="1372" spans="2:65" s="1" customFormat="1" ht="16.5" customHeight="1">
      <c r="B1372" s="139"/>
      <c r="C1372" s="140" t="s">
        <v>1784</v>
      </c>
      <c r="D1372" s="140" t="s">
        <v>184</v>
      </c>
      <c r="E1372" s="141" t="s">
        <v>1785</v>
      </c>
      <c r="F1372" s="142" t="s">
        <v>1786</v>
      </c>
      <c r="G1372" s="143" t="s">
        <v>1779</v>
      </c>
      <c r="H1372" s="144">
        <v>1</v>
      </c>
      <c r="I1372" s="145"/>
      <c r="J1372" s="145">
        <f>ROUND(I1372*H1372,2)</f>
        <v>0</v>
      </c>
      <c r="K1372" s="142" t="s">
        <v>971</v>
      </c>
      <c r="L1372" s="29"/>
      <c r="M1372" s="189" t="s">
        <v>1</v>
      </c>
      <c r="N1372" s="190" t="s">
        <v>37</v>
      </c>
      <c r="O1372" s="191">
        <v>0</v>
      </c>
      <c r="P1372" s="191">
        <f>O1372*H1372</f>
        <v>0</v>
      </c>
      <c r="Q1372" s="191">
        <v>0</v>
      </c>
      <c r="R1372" s="191">
        <f>Q1372*H1372</f>
        <v>0</v>
      </c>
      <c r="S1372" s="191">
        <v>0</v>
      </c>
      <c r="T1372" s="192">
        <f>S1372*H1372</f>
        <v>0</v>
      </c>
      <c r="AR1372" s="150" t="s">
        <v>1780</v>
      </c>
      <c r="AT1372" s="150" t="s">
        <v>184</v>
      </c>
      <c r="AU1372" s="150" t="s">
        <v>82</v>
      </c>
      <c r="AY1372" s="17" t="s">
        <v>182</v>
      </c>
      <c r="BE1372" s="151">
        <f>IF(N1372="základní",J1372,0)</f>
        <v>0</v>
      </c>
      <c r="BF1372" s="151">
        <f>IF(N1372="snížená",J1372,0)</f>
        <v>0</v>
      </c>
      <c r="BG1372" s="151">
        <f>IF(N1372="zákl. přenesená",J1372,0)</f>
        <v>0</v>
      </c>
      <c r="BH1372" s="151">
        <f>IF(N1372="sníž. přenesená",J1372,0)</f>
        <v>0</v>
      </c>
      <c r="BI1372" s="151">
        <f>IF(N1372="nulová",J1372,0)</f>
        <v>0</v>
      </c>
      <c r="BJ1372" s="17" t="s">
        <v>80</v>
      </c>
      <c r="BK1372" s="151">
        <f>ROUND(I1372*H1372,2)</f>
        <v>0</v>
      </c>
      <c r="BL1372" s="17" t="s">
        <v>1780</v>
      </c>
      <c r="BM1372" s="150" t="s">
        <v>1787</v>
      </c>
    </row>
    <row r="1373" spans="2:65" s="1" customFormat="1" ht="7" customHeight="1">
      <c r="B1373" s="41"/>
      <c r="C1373" s="42"/>
      <c r="D1373" s="42"/>
      <c r="E1373" s="42"/>
      <c r="F1373" s="42"/>
      <c r="G1373" s="42"/>
      <c r="H1373" s="42"/>
      <c r="I1373" s="42"/>
      <c r="J1373" s="42"/>
      <c r="K1373" s="42"/>
      <c r="L1373" s="29"/>
    </row>
  </sheetData>
  <autoFilter ref="C152:K1372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7"/>
  <sheetViews>
    <sheetView showGridLines="0" topLeftCell="A475" workbookViewId="0">
      <selection activeCell="I486" sqref="I486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85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1788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J124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ROUND((SUM(BE124:BE125) + SUM(BE145:BE486)),  2)</f>
        <v>0</v>
      </c>
      <c r="I35" s="94">
        <v>0.21</v>
      </c>
      <c r="J35" s="93">
        <f>ROUND(((SUM(BE124:BE125) + SUM(BE145:BE486))*I35),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ROUND((SUM(BF124:BF125) + SUM(BF145:BF486)),  2)</f>
        <v>0</v>
      </c>
      <c r="I36" s="94">
        <v>0.15</v>
      </c>
      <c r="J36" s="93">
        <f>ROUND(((SUM(BF124:BF125) + SUM(BF145:BF486))*I36),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ROUND((SUM(BG124:BG125) + SUM(BG145:BG486)),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ROUND((SUM(BH124:BH125) + SUM(BH145:BH486)),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ROUND((SUM(BI124:BI125) + SUM(BI145:BI486)),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02 -  SO- 02 Hala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28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J145</f>
        <v>0</v>
      </c>
      <c r="L96" s="29"/>
      <c r="AU96" s="17" t="s">
        <v>131</v>
      </c>
    </row>
    <row r="97" spans="2:12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J146</f>
        <v>0</v>
      </c>
      <c r="L97" s="106"/>
    </row>
    <row r="98" spans="2:12" s="9" customFormat="1" ht="19.899999999999999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J147</f>
        <v>0</v>
      </c>
      <c r="L98" s="110"/>
    </row>
    <row r="99" spans="2:12" s="9" customFormat="1" ht="19.899999999999999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J174</f>
        <v>0</v>
      </c>
      <c r="L99" s="110"/>
    </row>
    <row r="100" spans="2:12" s="9" customFormat="1" ht="19.899999999999999" customHeight="1">
      <c r="B100" s="110"/>
      <c r="D100" s="111" t="s">
        <v>1789</v>
      </c>
      <c r="E100" s="112"/>
      <c r="F100" s="112"/>
      <c r="G100" s="112"/>
      <c r="H100" s="112"/>
      <c r="I100" s="112"/>
      <c r="J100" s="113">
        <f>J224</f>
        <v>0</v>
      </c>
      <c r="L100" s="110"/>
    </row>
    <row r="101" spans="2:12" s="9" customFormat="1" ht="14.9" customHeight="1">
      <c r="B101" s="110"/>
      <c r="D101" s="111" t="s">
        <v>1790</v>
      </c>
      <c r="E101" s="112"/>
      <c r="F101" s="112"/>
      <c r="G101" s="112"/>
      <c r="H101" s="112"/>
      <c r="I101" s="112"/>
      <c r="J101" s="113">
        <f>J248</f>
        <v>0</v>
      </c>
      <c r="L101" s="110"/>
    </row>
    <row r="102" spans="2:12" s="9" customFormat="1" ht="19.899999999999999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J275</f>
        <v>0</v>
      </c>
      <c r="L102" s="110"/>
    </row>
    <row r="103" spans="2:12" s="9" customFormat="1" ht="19.899999999999999" customHeight="1">
      <c r="B103" s="110"/>
      <c r="D103" s="111" t="s">
        <v>137</v>
      </c>
      <c r="E103" s="112"/>
      <c r="F103" s="112"/>
      <c r="G103" s="112"/>
      <c r="H103" s="112"/>
      <c r="I103" s="112"/>
      <c r="J103" s="113">
        <f>J289</f>
        <v>0</v>
      </c>
      <c r="L103" s="110"/>
    </row>
    <row r="104" spans="2:12" s="9" customFormat="1" ht="19.899999999999999" customHeight="1">
      <c r="B104" s="110"/>
      <c r="D104" s="111" t="s">
        <v>138</v>
      </c>
      <c r="E104" s="112"/>
      <c r="F104" s="112"/>
      <c r="G104" s="112"/>
      <c r="H104" s="112"/>
      <c r="I104" s="112"/>
      <c r="J104" s="113">
        <f>J300</f>
        <v>0</v>
      </c>
      <c r="L104" s="110"/>
    </row>
    <row r="105" spans="2:12" s="9" customFormat="1" ht="19.899999999999999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J323</f>
        <v>0</v>
      </c>
      <c r="L105" s="110"/>
    </row>
    <row r="106" spans="2:12" s="9" customFormat="1" ht="19.899999999999999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J332</f>
        <v>0</v>
      </c>
      <c r="L106" s="110"/>
    </row>
    <row r="107" spans="2:12" s="8" customFormat="1" ht="25" customHeight="1">
      <c r="B107" s="106"/>
      <c r="D107" s="107" t="s">
        <v>141</v>
      </c>
      <c r="E107" s="108"/>
      <c r="F107" s="108"/>
      <c r="G107" s="108"/>
      <c r="H107" s="108"/>
      <c r="I107" s="108"/>
      <c r="J107" s="109">
        <f>J334</f>
        <v>0</v>
      </c>
      <c r="L107" s="106"/>
    </row>
    <row r="108" spans="2:12" s="9" customFormat="1" ht="19.899999999999999" customHeight="1">
      <c r="B108" s="110"/>
      <c r="D108" s="111" t="s">
        <v>142</v>
      </c>
      <c r="E108" s="112"/>
      <c r="F108" s="112"/>
      <c r="G108" s="112"/>
      <c r="H108" s="112"/>
      <c r="I108" s="112"/>
      <c r="J108" s="113">
        <f>J335</f>
        <v>0</v>
      </c>
      <c r="L108" s="110"/>
    </row>
    <row r="109" spans="2:12" s="9" customFormat="1" ht="19.899999999999999" customHeight="1">
      <c r="B109" s="110"/>
      <c r="D109" s="111" t="s">
        <v>143</v>
      </c>
      <c r="E109" s="112"/>
      <c r="F109" s="112"/>
      <c r="G109" s="112"/>
      <c r="H109" s="112"/>
      <c r="I109" s="112"/>
      <c r="J109" s="113">
        <f>J355</f>
        <v>0</v>
      </c>
      <c r="L109" s="110"/>
    </row>
    <row r="110" spans="2:12" s="9" customFormat="1" ht="19.899999999999999" customHeight="1">
      <c r="B110" s="110"/>
      <c r="D110" s="111" t="s">
        <v>144</v>
      </c>
      <c r="E110" s="112"/>
      <c r="F110" s="112"/>
      <c r="G110" s="112"/>
      <c r="H110" s="112"/>
      <c r="I110" s="112"/>
      <c r="J110" s="113">
        <f>J370</f>
        <v>0</v>
      </c>
      <c r="L110" s="110"/>
    </row>
    <row r="111" spans="2:12" s="9" customFormat="1" ht="19.899999999999999" customHeight="1">
      <c r="B111" s="110"/>
      <c r="D111" s="111" t="s">
        <v>145</v>
      </c>
      <c r="E111" s="112"/>
      <c r="F111" s="112"/>
      <c r="G111" s="112"/>
      <c r="H111" s="112"/>
      <c r="I111" s="112"/>
      <c r="J111" s="113">
        <f>J380</f>
        <v>0</v>
      </c>
      <c r="L111" s="110"/>
    </row>
    <row r="112" spans="2:12" s="9" customFormat="1" ht="19.899999999999999" customHeight="1">
      <c r="B112" s="110"/>
      <c r="D112" s="111" t="s">
        <v>146</v>
      </c>
      <c r="E112" s="112"/>
      <c r="F112" s="112"/>
      <c r="G112" s="112"/>
      <c r="H112" s="112"/>
      <c r="I112" s="112"/>
      <c r="J112" s="113">
        <f>J382</f>
        <v>0</v>
      </c>
      <c r="L112" s="110"/>
    </row>
    <row r="113" spans="2:14" s="9" customFormat="1" ht="19.899999999999999" customHeight="1">
      <c r="B113" s="110"/>
      <c r="D113" s="111" t="s">
        <v>149</v>
      </c>
      <c r="E113" s="112"/>
      <c r="F113" s="112"/>
      <c r="G113" s="112"/>
      <c r="H113" s="112"/>
      <c r="I113" s="112"/>
      <c r="J113" s="113">
        <f>J384</f>
        <v>0</v>
      </c>
      <c r="L113" s="110"/>
    </row>
    <row r="114" spans="2:14" s="9" customFormat="1" ht="19.899999999999999" customHeight="1">
      <c r="B114" s="110"/>
      <c r="D114" s="111" t="s">
        <v>151</v>
      </c>
      <c r="E114" s="112"/>
      <c r="F114" s="112"/>
      <c r="G114" s="112"/>
      <c r="H114" s="112"/>
      <c r="I114" s="112"/>
      <c r="J114" s="113">
        <f>J422</f>
        <v>0</v>
      </c>
      <c r="L114" s="110"/>
    </row>
    <row r="115" spans="2:14" s="9" customFormat="1" ht="19.899999999999999" customHeight="1">
      <c r="B115" s="110"/>
      <c r="D115" s="111" t="s">
        <v>152</v>
      </c>
      <c r="E115" s="112"/>
      <c r="F115" s="112"/>
      <c r="G115" s="112"/>
      <c r="H115" s="112"/>
      <c r="I115" s="112"/>
      <c r="J115" s="113">
        <f>J446</f>
        <v>0</v>
      </c>
      <c r="L115" s="110"/>
    </row>
    <row r="116" spans="2:14" s="9" customFormat="1" ht="19.899999999999999" customHeight="1">
      <c r="B116" s="110"/>
      <c r="D116" s="111" t="s">
        <v>157</v>
      </c>
      <c r="E116" s="112"/>
      <c r="F116" s="112"/>
      <c r="G116" s="112"/>
      <c r="H116" s="112"/>
      <c r="I116" s="112"/>
      <c r="J116" s="113">
        <f>J471</f>
        <v>0</v>
      </c>
      <c r="L116" s="110"/>
    </row>
    <row r="117" spans="2:14" s="8" customFormat="1" ht="25" customHeight="1">
      <c r="B117" s="106"/>
      <c r="D117" s="107" t="s">
        <v>159</v>
      </c>
      <c r="E117" s="108"/>
      <c r="F117" s="108"/>
      <c r="G117" s="108"/>
      <c r="H117" s="108"/>
      <c r="I117" s="108"/>
      <c r="J117" s="109">
        <f>J476</f>
        <v>0</v>
      </c>
      <c r="L117" s="106"/>
    </row>
    <row r="118" spans="2:14" s="9" customFormat="1" ht="19.899999999999999" customHeight="1">
      <c r="B118" s="110"/>
      <c r="D118" s="111" t="s">
        <v>160</v>
      </c>
      <c r="E118" s="112"/>
      <c r="F118" s="112"/>
      <c r="G118" s="112"/>
      <c r="H118" s="112"/>
      <c r="I118" s="112"/>
      <c r="J118" s="113">
        <f>J477</f>
        <v>0</v>
      </c>
      <c r="L118" s="110"/>
    </row>
    <row r="119" spans="2:14" s="9" customFormat="1" ht="19.899999999999999" customHeight="1">
      <c r="B119" s="110"/>
      <c r="D119" s="111" t="s">
        <v>1791</v>
      </c>
      <c r="E119" s="112"/>
      <c r="F119" s="112"/>
      <c r="G119" s="112"/>
      <c r="H119" s="112"/>
      <c r="I119" s="112"/>
      <c r="J119" s="113">
        <f>J480</f>
        <v>0</v>
      </c>
      <c r="L119" s="110"/>
    </row>
    <row r="120" spans="2:14" s="9" customFormat="1" ht="19.899999999999999" customHeight="1">
      <c r="B120" s="110"/>
      <c r="D120" s="111" t="s">
        <v>161</v>
      </c>
      <c r="E120" s="112"/>
      <c r="F120" s="112"/>
      <c r="G120" s="112"/>
      <c r="H120" s="112"/>
      <c r="I120" s="112"/>
      <c r="J120" s="113">
        <f>J482</f>
        <v>0</v>
      </c>
      <c r="L120" s="110"/>
    </row>
    <row r="121" spans="2:14" s="9" customFormat="1" ht="19.899999999999999" customHeight="1">
      <c r="B121" s="110"/>
      <c r="D121" s="111" t="s">
        <v>1792</v>
      </c>
      <c r="E121" s="112"/>
      <c r="F121" s="112"/>
      <c r="G121" s="112"/>
      <c r="H121" s="112"/>
      <c r="I121" s="112"/>
      <c r="J121" s="113">
        <f>J484</f>
        <v>0</v>
      </c>
      <c r="L121" s="110"/>
    </row>
    <row r="122" spans="2:14" s="1" customFormat="1" ht="21.75" customHeight="1">
      <c r="B122" s="29"/>
      <c r="L122" s="29"/>
    </row>
    <row r="123" spans="2:14" s="1" customFormat="1" ht="7" customHeight="1">
      <c r="B123" s="29"/>
      <c r="L123" s="29"/>
    </row>
    <row r="124" spans="2:14" s="1" customFormat="1" ht="29.25" customHeight="1">
      <c r="B124" s="29"/>
      <c r="C124" s="105" t="s">
        <v>165</v>
      </c>
      <c r="J124" s="114">
        <v>0</v>
      </c>
      <c r="L124" s="29"/>
      <c r="N124" s="115" t="s">
        <v>36</v>
      </c>
    </row>
    <row r="125" spans="2:14" s="1" customFormat="1" ht="18" customHeight="1">
      <c r="B125" s="29"/>
      <c r="L125" s="29"/>
    </row>
    <row r="126" spans="2:14" s="1" customFormat="1" ht="29.25" customHeight="1">
      <c r="B126" s="29"/>
      <c r="C126" s="116" t="s">
        <v>166</v>
      </c>
      <c r="D126" s="95"/>
      <c r="E126" s="95"/>
      <c r="F126" s="95"/>
      <c r="G126" s="95"/>
      <c r="H126" s="95"/>
      <c r="I126" s="95"/>
      <c r="J126" s="117">
        <f>ROUND(J96+J124,2)</f>
        <v>0</v>
      </c>
      <c r="K126" s="95"/>
      <c r="L126" s="29"/>
    </row>
    <row r="127" spans="2:14" s="1" customFormat="1" ht="7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  <row r="131" spans="2:20" s="1" customFormat="1" ht="7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</row>
    <row r="132" spans="2:20" s="1" customFormat="1" ht="25" customHeight="1">
      <c r="B132" s="29"/>
      <c r="C132" s="21" t="s">
        <v>167</v>
      </c>
      <c r="L132" s="29"/>
    </row>
    <row r="133" spans="2:20" s="1" customFormat="1" ht="7" customHeight="1">
      <c r="B133" s="29"/>
      <c r="L133" s="29"/>
    </row>
    <row r="134" spans="2:20" s="1" customFormat="1" ht="12" customHeight="1">
      <c r="B134" s="29"/>
      <c r="C134" s="26" t="s">
        <v>14</v>
      </c>
      <c r="L134" s="29"/>
    </row>
    <row r="135" spans="2:20" s="1" customFormat="1" ht="16.5" customHeight="1">
      <c r="B135" s="29"/>
      <c r="E135" s="236" t="str">
        <f>E7</f>
        <v>Revitalizace areálu firmy ELMONTIA a.s.</v>
      </c>
      <c r="F135" s="237"/>
      <c r="G135" s="237"/>
      <c r="H135" s="237"/>
      <c r="L135" s="29"/>
    </row>
    <row r="136" spans="2:20" s="1" customFormat="1" ht="12" customHeight="1">
      <c r="B136" s="29"/>
      <c r="C136" s="26" t="s">
        <v>123</v>
      </c>
      <c r="L136" s="29"/>
    </row>
    <row r="137" spans="2:20" s="1" customFormat="1" ht="16.5" customHeight="1">
      <c r="B137" s="29"/>
      <c r="E137" s="220" t="str">
        <f>E9</f>
        <v>02 -  SO- 02 Hala</v>
      </c>
      <c r="F137" s="235"/>
      <c r="G137" s="235"/>
      <c r="H137" s="235"/>
      <c r="L137" s="29"/>
    </row>
    <row r="138" spans="2:20" s="1" customFormat="1" ht="7" customHeight="1">
      <c r="B138" s="29"/>
      <c r="L138" s="29"/>
    </row>
    <row r="139" spans="2:20" s="1" customFormat="1" ht="12" customHeight="1">
      <c r="B139" s="29"/>
      <c r="C139" s="26" t="s">
        <v>18</v>
      </c>
      <c r="F139" s="24" t="str">
        <f>F12</f>
        <v xml:space="preserve">Nepasice </v>
      </c>
      <c r="I139" s="26" t="s">
        <v>20</v>
      </c>
      <c r="J139" s="49">
        <f>IF(J12="","",J12)</f>
        <v>44112</v>
      </c>
      <c r="L139" s="29"/>
    </row>
    <row r="140" spans="2:20" s="1" customFormat="1" ht="7" customHeight="1">
      <c r="B140" s="29"/>
      <c r="L140" s="29"/>
    </row>
    <row r="141" spans="2:20" s="1" customFormat="1" ht="28" customHeight="1">
      <c r="B141" s="29"/>
      <c r="C141" s="26" t="s">
        <v>21</v>
      </c>
      <c r="F141" s="24" t="str">
        <f>E15</f>
        <v xml:space="preserve"> </v>
      </c>
      <c r="I141" s="26" t="s">
        <v>26</v>
      </c>
      <c r="J141" s="27" t="str">
        <f>E21</f>
        <v>ATELIER SCHMIED</v>
      </c>
      <c r="L141" s="29"/>
    </row>
    <row r="142" spans="2:20" s="1" customFormat="1" ht="15.25" customHeight="1">
      <c r="B142" s="29"/>
      <c r="C142" s="26" t="s">
        <v>25</v>
      </c>
      <c r="F142" s="24" t="str">
        <f>IF(E18="","",E18)</f>
        <v xml:space="preserve"> </v>
      </c>
      <c r="I142" s="26" t="s">
        <v>29</v>
      </c>
      <c r="J142" s="27" t="str">
        <f>E24</f>
        <v>Ing. Miroslav Rádl</v>
      </c>
      <c r="L142" s="29"/>
    </row>
    <row r="143" spans="2:20" s="1" customFormat="1" ht="10.4" customHeight="1">
      <c r="B143" s="29"/>
      <c r="L143" s="29"/>
    </row>
    <row r="144" spans="2:20" s="10" customFormat="1" ht="29.25" customHeight="1">
      <c r="B144" s="118"/>
      <c r="C144" s="119" t="s">
        <v>168</v>
      </c>
      <c r="D144" s="120" t="s">
        <v>57</v>
      </c>
      <c r="E144" s="120" t="s">
        <v>53</v>
      </c>
      <c r="F144" s="120" t="s">
        <v>54</v>
      </c>
      <c r="G144" s="120" t="s">
        <v>169</v>
      </c>
      <c r="H144" s="120" t="s">
        <v>170</v>
      </c>
      <c r="I144" s="120" t="s">
        <v>171</v>
      </c>
      <c r="J144" s="121" t="s">
        <v>129</v>
      </c>
      <c r="K144" s="122" t="s">
        <v>172</v>
      </c>
      <c r="L144" s="118"/>
      <c r="M144" s="56" t="s">
        <v>1</v>
      </c>
      <c r="N144" s="57" t="s">
        <v>36</v>
      </c>
      <c r="O144" s="57" t="s">
        <v>173</v>
      </c>
      <c r="P144" s="57" t="s">
        <v>174</v>
      </c>
      <c r="Q144" s="57" t="s">
        <v>175</v>
      </c>
      <c r="R144" s="57" t="s">
        <v>176</v>
      </c>
      <c r="S144" s="57" t="s">
        <v>177</v>
      </c>
      <c r="T144" s="58" t="s">
        <v>178</v>
      </c>
    </row>
    <row r="145" spans="2:65" s="1" customFormat="1" ht="22.9" customHeight="1">
      <c r="B145" s="29"/>
      <c r="C145" s="61" t="s">
        <v>179</v>
      </c>
      <c r="J145" s="123">
        <f>BK145</f>
        <v>0</v>
      </c>
      <c r="L145" s="29"/>
      <c r="M145" s="59"/>
      <c r="N145" s="50"/>
      <c r="O145" s="50"/>
      <c r="P145" s="124">
        <f>P146+P334+P476</f>
        <v>9252.1678890000003</v>
      </c>
      <c r="Q145" s="50"/>
      <c r="R145" s="124">
        <f>R146+R334+R476</f>
        <v>2747.5934748700001</v>
      </c>
      <c r="S145" s="50"/>
      <c r="T145" s="125">
        <f>T146+T334+T476</f>
        <v>0</v>
      </c>
      <c r="AT145" s="17" t="s">
        <v>71</v>
      </c>
      <c r="AU145" s="17" t="s">
        <v>131</v>
      </c>
      <c r="BK145" s="126">
        <f>BK146+BK334+BK476</f>
        <v>0</v>
      </c>
    </row>
    <row r="146" spans="2:65" s="11" customFormat="1" ht="25.9" customHeight="1">
      <c r="B146" s="127"/>
      <c r="D146" s="128" t="s">
        <v>71</v>
      </c>
      <c r="E146" s="129" t="s">
        <v>180</v>
      </c>
      <c r="F146" s="129" t="s">
        <v>181</v>
      </c>
      <c r="J146" s="130">
        <f>BK146</f>
        <v>0</v>
      </c>
      <c r="L146" s="127"/>
      <c r="M146" s="131"/>
      <c r="N146" s="132"/>
      <c r="O146" s="132"/>
      <c r="P146" s="133">
        <f>P147+P174+P224+P275+P289+P300+P323+P332</f>
        <v>6527.3983959999996</v>
      </c>
      <c r="Q146" s="132"/>
      <c r="R146" s="133">
        <f>R147+R174+R224+R275+R289+R300+R323+R332</f>
        <v>2705.82043131</v>
      </c>
      <c r="S146" s="132"/>
      <c r="T146" s="134">
        <f>T147+T174+T224+T275+T289+T300+T323+T332</f>
        <v>0</v>
      </c>
      <c r="AR146" s="128" t="s">
        <v>80</v>
      </c>
      <c r="AT146" s="135" t="s">
        <v>71</v>
      </c>
      <c r="AU146" s="135" t="s">
        <v>72</v>
      </c>
      <c r="AY146" s="128" t="s">
        <v>182</v>
      </c>
      <c r="BK146" s="136">
        <f>BK147+BK174+BK224+BK275+BK289+BK300+BK323+BK332</f>
        <v>0</v>
      </c>
    </row>
    <row r="147" spans="2:65" s="11" customFormat="1" ht="22.9" customHeight="1">
      <c r="B147" s="127"/>
      <c r="D147" s="128" t="s">
        <v>71</v>
      </c>
      <c r="E147" s="137" t="s">
        <v>80</v>
      </c>
      <c r="F147" s="137" t="s">
        <v>183</v>
      </c>
      <c r="J147" s="138">
        <f>BK147</f>
        <v>0</v>
      </c>
      <c r="L147" s="127"/>
      <c r="M147" s="131"/>
      <c r="N147" s="132"/>
      <c r="O147" s="132"/>
      <c r="P147" s="133">
        <f>SUM(P148:P173)</f>
        <v>183.61902000000001</v>
      </c>
      <c r="Q147" s="132"/>
      <c r="R147" s="133">
        <f>SUM(R148:R173)</f>
        <v>0</v>
      </c>
      <c r="S147" s="132"/>
      <c r="T147" s="134">
        <f>SUM(T148:T173)</f>
        <v>0</v>
      </c>
      <c r="AR147" s="128" t="s">
        <v>80</v>
      </c>
      <c r="AT147" s="135" t="s">
        <v>71</v>
      </c>
      <c r="AU147" s="135" t="s">
        <v>80</v>
      </c>
      <c r="AY147" s="128" t="s">
        <v>182</v>
      </c>
      <c r="BK147" s="136">
        <f>SUM(BK148:BK173)</f>
        <v>0</v>
      </c>
    </row>
    <row r="148" spans="2:65" s="1" customFormat="1" ht="16.5" customHeight="1">
      <c r="B148" s="139"/>
      <c r="C148" s="140" t="s">
        <v>80</v>
      </c>
      <c r="D148" s="140" t="s">
        <v>184</v>
      </c>
      <c r="E148" s="141" t="s">
        <v>190</v>
      </c>
      <c r="F148" s="142" t="s">
        <v>191</v>
      </c>
      <c r="G148" s="143" t="s">
        <v>192</v>
      </c>
      <c r="H148" s="144">
        <v>29.503</v>
      </c>
      <c r="I148" s="145"/>
      <c r="J148" s="145">
        <f>ROUND(I148*H148,2)</f>
        <v>0</v>
      </c>
      <c r="K148" s="142" t="s">
        <v>193</v>
      </c>
      <c r="L148" s="29"/>
      <c r="M148" s="146" t="s">
        <v>1</v>
      </c>
      <c r="N148" s="147" t="s">
        <v>37</v>
      </c>
      <c r="O148" s="148">
        <v>3.14</v>
      </c>
      <c r="P148" s="148">
        <f>O148*H148</f>
        <v>92.639420000000001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188</v>
      </c>
      <c r="AT148" s="150" t="s">
        <v>184</v>
      </c>
      <c r="AU148" s="150" t="s">
        <v>82</v>
      </c>
      <c r="AY148" s="17" t="s">
        <v>182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7" t="s">
        <v>80</v>
      </c>
      <c r="BK148" s="151">
        <f>ROUND(I148*H148,2)</f>
        <v>0</v>
      </c>
      <c r="BL148" s="17" t="s">
        <v>188</v>
      </c>
      <c r="BM148" s="150" t="s">
        <v>1793</v>
      </c>
    </row>
    <row r="149" spans="2:65" s="12" customFormat="1">
      <c r="B149" s="152"/>
      <c r="D149" s="153" t="s">
        <v>195</v>
      </c>
      <c r="E149" s="154" t="s">
        <v>1</v>
      </c>
      <c r="F149" s="155" t="s">
        <v>196</v>
      </c>
      <c r="H149" s="154" t="s">
        <v>1</v>
      </c>
      <c r="L149" s="152"/>
      <c r="M149" s="156"/>
      <c r="N149" s="157"/>
      <c r="O149" s="157"/>
      <c r="P149" s="157"/>
      <c r="Q149" s="157"/>
      <c r="R149" s="157"/>
      <c r="S149" s="157"/>
      <c r="T149" s="158"/>
      <c r="AT149" s="154" t="s">
        <v>195</v>
      </c>
      <c r="AU149" s="154" t="s">
        <v>82</v>
      </c>
      <c r="AV149" s="12" t="s">
        <v>80</v>
      </c>
      <c r="AW149" s="12" t="s">
        <v>28</v>
      </c>
      <c r="AX149" s="12" t="s">
        <v>72</v>
      </c>
      <c r="AY149" s="154" t="s">
        <v>182</v>
      </c>
    </row>
    <row r="150" spans="2:65" s="12" customFormat="1">
      <c r="B150" s="152"/>
      <c r="D150" s="153" t="s">
        <v>195</v>
      </c>
      <c r="E150" s="154" t="s">
        <v>1</v>
      </c>
      <c r="F150" s="155" t="s">
        <v>376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195</v>
      </c>
      <c r="AU150" s="154" t="s">
        <v>82</v>
      </c>
      <c r="AV150" s="12" t="s">
        <v>80</v>
      </c>
      <c r="AW150" s="12" t="s">
        <v>28</v>
      </c>
      <c r="AX150" s="12" t="s">
        <v>72</v>
      </c>
      <c r="AY150" s="154" t="s">
        <v>182</v>
      </c>
    </row>
    <row r="151" spans="2:65" s="13" customFormat="1">
      <c r="B151" s="159"/>
      <c r="D151" s="153" t="s">
        <v>195</v>
      </c>
      <c r="E151" s="160" t="s">
        <v>1</v>
      </c>
      <c r="F151" s="161" t="s">
        <v>1794</v>
      </c>
      <c r="H151" s="162">
        <v>46.098999999999997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28</v>
      </c>
      <c r="AX151" s="13" t="s">
        <v>72</v>
      </c>
      <c r="AY151" s="160" t="s">
        <v>182</v>
      </c>
    </row>
    <row r="152" spans="2:65" s="13" customFormat="1">
      <c r="B152" s="159"/>
      <c r="D152" s="153" t="s">
        <v>195</v>
      </c>
      <c r="E152" s="160" t="s">
        <v>1</v>
      </c>
      <c r="F152" s="161" t="s">
        <v>1795</v>
      </c>
      <c r="H152" s="162">
        <v>-16.596</v>
      </c>
      <c r="L152" s="159"/>
      <c r="M152" s="163"/>
      <c r="N152" s="164"/>
      <c r="O152" s="164"/>
      <c r="P152" s="164"/>
      <c r="Q152" s="164"/>
      <c r="R152" s="164"/>
      <c r="S152" s="164"/>
      <c r="T152" s="165"/>
      <c r="AT152" s="160" t="s">
        <v>195</v>
      </c>
      <c r="AU152" s="160" t="s">
        <v>82</v>
      </c>
      <c r="AV152" s="13" t="s">
        <v>82</v>
      </c>
      <c r="AW152" s="13" t="s">
        <v>28</v>
      </c>
      <c r="AX152" s="13" t="s">
        <v>72</v>
      </c>
      <c r="AY152" s="160" t="s">
        <v>182</v>
      </c>
    </row>
    <row r="153" spans="2:65" s="14" customFormat="1">
      <c r="B153" s="166"/>
      <c r="D153" s="153" t="s">
        <v>195</v>
      </c>
      <c r="E153" s="167" t="s">
        <v>1</v>
      </c>
      <c r="F153" s="168" t="s">
        <v>205</v>
      </c>
      <c r="H153" s="169">
        <v>29.502999999999997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195</v>
      </c>
      <c r="AU153" s="167" t="s">
        <v>82</v>
      </c>
      <c r="AV153" s="14" t="s">
        <v>188</v>
      </c>
      <c r="AW153" s="14" t="s">
        <v>28</v>
      </c>
      <c r="AX153" s="14" t="s">
        <v>80</v>
      </c>
      <c r="AY153" s="167" t="s">
        <v>182</v>
      </c>
    </row>
    <row r="154" spans="2:65" s="1" customFormat="1" ht="24" customHeight="1">
      <c r="B154" s="139"/>
      <c r="C154" s="140" t="s">
        <v>82</v>
      </c>
      <c r="D154" s="140" t="s">
        <v>184</v>
      </c>
      <c r="E154" s="141" t="s">
        <v>207</v>
      </c>
      <c r="F154" s="142" t="s">
        <v>208</v>
      </c>
      <c r="G154" s="143" t="s">
        <v>192</v>
      </c>
      <c r="H154" s="144">
        <v>147.34700000000001</v>
      </c>
      <c r="I154" s="145"/>
      <c r="J154" s="145">
        <f>ROUND(I154*H154,2)</f>
        <v>0</v>
      </c>
      <c r="K154" s="142" t="s">
        <v>193</v>
      </c>
      <c r="L154" s="29"/>
      <c r="M154" s="146" t="s">
        <v>1</v>
      </c>
      <c r="N154" s="147" t="s">
        <v>37</v>
      </c>
      <c r="O154" s="148">
        <v>8.3000000000000004E-2</v>
      </c>
      <c r="P154" s="148">
        <f>O154*H154</f>
        <v>12.229801000000002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188</v>
      </c>
      <c r="AT154" s="150" t="s">
        <v>184</v>
      </c>
      <c r="AU154" s="150" t="s">
        <v>82</v>
      </c>
      <c r="AY154" s="17" t="s">
        <v>182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7" t="s">
        <v>80</v>
      </c>
      <c r="BK154" s="151">
        <f>ROUND(I154*H154,2)</f>
        <v>0</v>
      </c>
      <c r="BL154" s="17" t="s">
        <v>188</v>
      </c>
      <c r="BM154" s="150" t="s">
        <v>1796</v>
      </c>
    </row>
    <row r="155" spans="2:65" s="13" customFormat="1">
      <c r="B155" s="159"/>
      <c r="D155" s="153" t="s">
        <v>195</v>
      </c>
      <c r="E155" s="160" t="s">
        <v>1</v>
      </c>
      <c r="F155" s="161" t="s">
        <v>1797</v>
      </c>
      <c r="H155" s="162">
        <v>29.503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195</v>
      </c>
      <c r="AU155" s="160" t="s">
        <v>82</v>
      </c>
      <c r="AV155" s="13" t="s">
        <v>82</v>
      </c>
      <c r="AW155" s="13" t="s">
        <v>28</v>
      </c>
      <c r="AX155" s="13" t="s">
        <v>72</v>
      </c>
      <c r="AY155" s="160" t="s">
        <v>182</v>
      </c>
    </row>
    <row r="156" spans="2:65" s="13" customFormat="1">
      <c r="B156" s="159"/>
      <c r="D156" s="153" t="s">
        <v>195</v>
      </c>
      <c r="E156" s="160" t="s">
        <v>1</v>
      </c>
      <c r="F156" s="161" t="s">
        <v>1798</v>
      </c>
      <c r="H156" s="162">
        <v>117.84399999999999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195</v>
      </c>
      <c r="AU156" s="160" t="s">
        <v>82</v>
      </c>
      <c r="AV156" s="13" t="s">
        <v>82</v>
      </c>
      <c r="AW156" s="13" t="s">
        <v>28</v>
      </c>
      <c r="AX156" s="13" t="s">
        <v>72</v>
      </c>
      <c r="AY156" s="160" t="s">
        <v>182</v>
      </c>
    </row>
    <row r="157" spans="2:65" s="14" customFormat="1">
      <c r="B157" s="166"/>
      <c r="D157" s="153" t="s">
        <v>195</v>
      </c>
      <c r="E157" s="167" t="s">
        <v>1</v>
      </c>
      <c r="F157" s="168" t="s">
        <v>205</v>
      </c>
      <c r="H157" s="169">
        <v>147.34699999999998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195</v>
      </c>
      <c r="AU157" s="167" t="s">
        <v>82</v>
      </c>
      <c r="AV157" s="14" t="s">
        <v>188</v>
      </c>
      <c r="AW157" s="14" t="s">
        <v>28</v>
      </c>
      <c r="AX157" s="14" t="s">
        <v>80</v>
      </c>
      <c r="AY157" s="167" t="s">
        <v>182</v>
      </c>
    </row>
    <row r="158" spans="2:65" s="1" customFormat="1" ht="24" customHeight="1">
      <c r="B158" s="139"/>
      <c r="C158" s="140" t="s">
        <v>206</v>
      </c>
      <c r="D158" s="140" t="s">
        <v>184</v>
      </c>
      <c r="E158" s="141" t="s">
        <v>212</v>
      </c>
      <c r="F158" s="142" t="s">
        <v>213</v>
      </c>
      <c r="G158" s="143" t="s">
        <v>192</v>
      </c>
      <c r="H158" s="144">
        <v>147.34700000000001</v>
      </c>
      <c r="I158" s="145"/>
      <c r="J158" s="145">
        <f>ROUND(I158*H158,2)</f>
        <v>0</v>
      </c>
      <c r="K158" s="142" t="s">
        <v>193</v>
      </c>
      <c r="L158" s="29"/>
      <c r="M158" s="146" t="s">
        <v>1</v>
      </c>
      <c r="N158" s="147" t="s">
        <v>37</v>
      </c>
      <c r="O158" s="148">
        <v>4.0000000000000001E-3</v>
      </c>
      <c r="P158" s="148">
        <f>O158*H158</f>
        <v>0.58938800000000002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188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188</v>
      </c>
      <c r="BM158" s="150" t="s">
        <v>1799</v>
      </c>
    </row>
    <row r="159" spans="2:65" s="1" customFormat="1" ht="16.5" customHeight="1">
      <c r="B159" s="139"/>
      <c r="C159" s="140" t="s">
        <v>188</v>
      </c>
      <c r="D159" s="140" t="s">
        <v>184</v>
      </c>
      <c r="E159" s="141" t="s">
        <v>216</v>
      </c>
      <c r="F159" s="142" t="s">
        <v>217</v>
      </c>
      <c r="G159" s="143" t="s">
        <v>192</v>
      </c>
      <c r="H159" s="144">
        <v>117.84399999999999</v>
      </c>
      <c r="I159" s="145"/>
      <c r="J159" s="145">
        <f>ROUND(I159*H159,2)</f>
        <v>0</v>
      </c>
      <c r="K159" s="142" t="s">
        <v>193</v>
      </c>
      <c r="L159" s="29"/>
      <c r="M159" s="146" t="s">
        <v>1</v>
      </c>
      <c r="N159" s="147" t="s">
        <v>37</v>
      </c>
      <c r="O159" s="148">
        <v>0.65200000000000002</v>
      </c>
      <c r="P159" s="148">
        <f>O159*H159</f>
        <v>76.834288000000001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188</v>
      </c>
      <c r="AT159" s="150" t="s">
        <v>184</v>
      </c>
      <c r="AU159" s="150" t="s">
        <v>82</v>
      </c>
      <c r="AY159" s="17" t="s">
        <v>182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7" t="s">
        <v>80</v>
      </c>
      <c r="BK159" s="151">
        <f>ROUND(I159*H159,2)</f>
        <v>0</v>
      </c>
      <c r="BL159" s="17" t="s">
        <v>188</v>
      </c>
      <c r="BM159" s="150" t="s">
        <v>1800</v>
      </c>
    </row>
    <row r="160" spans="2:65" s="12" customFormat="1">
      <c r="B160" s="152"/>
      <c r="D160" s="153" t="s">
        <v>195</v>
      </c>
      <c r="E160" s="154" t="s">
        <v>1</v>
      </c>
      <c r="F160" s="155" t="s">
        <v>219</v>
      </c>
      <c r="H160" s="154" t="s">
        <v>1</v>
      </c>
      <c r="L160" s="152"/>
      <c r="M160" s="156"/>
      <c r="N160" s="157"/>
      <c r="O160" s="157"/>
      <c r="P160" s="157"/>
      <c r="Q160" s="157"/>
      <c r="R160" s="157"/>
      <c r="S160" s="157"/>
      <c r="T160" s="158"/>
      <c r="AT160" s="154" t="s">
        <v>195</v>
      </c>
      <c r="AU160" s="154" t="s">
        <v>82</v>
      </c>
      <c r="AV160" s="12" t="s">
        <v>80</v>
      </c>
      <c r="AW160" s="12" t="s">
        <v>28</v>
      </c>
      <c r="AX160" s="12" t="s">
        <v>72</v>
      </c>
      <c r="AY160" s="154" t="s">
        <v>182</v>
      </c>
    </row>
    <row r="161" spans="2:65" s="12" customFormat="1">
      <c r="B161" s="152"/>
      <c r="D161" s="153" t="s">
        <v>195</v>
      </c>
      <c r="E161" s="154" t="s">
        <v>1</v>
      </c>
      <c r="F161" s="155" t="s">
        <v>1801</v>
      </c>
      <c r="H161" s="154" t="s">
        <v>1</v>
      </c>
      <c r="L161" s="152"/>
      <c r="M161" s="156"/>
      <c r="N161" s="157"/>
      <c r="O161" s="157"/>
      <c r="P161" s="157"/>
      <c r="Q161" s="157"/>
      <c r="R161" s="157"/>
      <c r="S161" s="157"/>
      <c r="T161" s="158"/>
      <c r="AT161" s="154" t="s">
        <v>195</v>
      </c>
      <c r="AU161" s="154" t="s">
        <v>82</v>
      </c>
      <c r="AV161" s="12" t="s">
        <v>80</v>
      </c>
      <c r="AW161" s="12" t="s">
        <v>28</v>
      </c>
      <c r="AX161" s="12" t="s">
        <v>72</v>
      </c>
      <c r="AY161" s="154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1802</v>
      </c>
      <c r="H162" s="162">
        <v>3.391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2" customFormat="1">
      <c r="B163" s="152"/>
      <c r="D163" s="153" t="s">
        <v>195</v>
      </c>
      <c r="E163" s="154" t="s">
        <v>1</v>
      </c>
      <c r="F163" s="155" t="s">
        <v>220</v>
      </c>
      <c r="H163" s="154" t="s">
        <v>1</v>
      </c>
      <c r="L163" s="152"/>
      <c r="M163" s="156"/>
      <c r="N163" s="157"/>
      <c r="O163" s="157"/>
      <c r="P163" s="157"/>
      <c r="Q163" s="157"/>
      <c r="R163" s="157"/>
      <c r="S163" s="157"/>
      <c r="T163" s="158"/>
      <c r="AT163" s="154" t="s">
        <v>195</v>
      </c>
      <c r="AU163" s="154" t="s">
        <v>82</v>
      </c>
      <c r="AV163" s="12" t="s">
        <v>80</v>
      </c>
      <c r="AW163" s="12" t="s">
        <v>28</v>
      </c>
      <c r="AX163" s="12" t="s">
        <v>72</v>
      </c>
      <c r="AY163" s="154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1803</v>
      </c>
      <c r="H164" s="162">
        <v>114.453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4" customFormat="1">
      <c r="B165" s="166"/>
      <c r="D165" s="153" t="s">
        <v>195</v>
      </c>
      <c r="E165" s="167" t="s">
        <v>1</v>
      </c>
      <c r="F165" s="168" t="s">
        <v>205</v>
      </c>
      <c r="H165" s="169">
        <v>117.84400000000001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195</v>
      </c>
      <c r="AU165" s="167" t="s">
        <v>82</v>
      </c>
      <c r="AV165" s="14" t="s">
        <v>188</v>
      </c>
      <c r="AW165" s="14" t="s">
        <v>28</v>
      </c>
      <c r="AX165" s="14" t="s">
        <v>80</v>
      </c>
      <c r="AY165" s="167" t="s">
        <v>182</v>
      </c>
    </row>
    <row r="166" spans="2:65" s="1" customFormat="1" ht="16.5" customHeight="1">
      <c r="B166" s="139"/>
      <c r="C166" s="140" t="s">
        <v>215</v>
      </c>
      <c r="D166" s="140" t="s">
        <v>184</v>
      </c>
      <c r="E166" s="141" t="s">
        <v>229</v>
      </c>
      <c r="F166" s="142" t="s">
        <v>230</v>
      </c>
      <c r="G166" s="143" t="s">
        <v>192</v>
      </c>
      <c r="H166" s="144">
        <v>147.34700000000001</v>
      </c>
      <c r="I166" s="145"/>
      <c r="J166" s="145">
        <f>ROUND(I166*H166,2)</f>
        <v>0</v>
      </c>
      <c r="K166" s="142" t="s">
        <v>193</v>
      </c>
      <c r="L166" s="29"/>
      <c r="M166" s="146" t="s">
        <v>1</v>
      </c>
      <c r="N166" s="147" t="s">
        <v>37</v>
      </c>
      <c r="O166" s="148">
        <v>8.9999999999999993E-3</v>
      </c>
      <c r="P166" s="148">
        <f>O166*H166</f>
        <v>1.3261229999999999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AR166" s="150" t="s">
        <v>188</v>
      </c>
      <c r="AT166" s="150" t="s">
        <v>184</v>
      </c>
      <c r="AU166" s="150" t="s">
        <v>82</v>
      </c>
      <c r="AY166" s="17" t="s">
        <v>182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7" t="s">
        <v>80</v>
      </c>
      <c r="BK166" s="151">
        <f>ROUND(I166*H166,2)</f>
        <v>0</v>
      </c>
      <c r="BL166" s="17" t="s">
        <v>188</v>
      </c>
      <c r="BM166" s="150" t="s">
        <v>1804</v>
      </c>
    </row>
    <row r="167" spans="2:65" s="13" customFormat="1">
      <c r="B167" s="159"/>
      <c r="D167" s="153" t="s">
        <v>195</v>
      </c>
      <c r="E167" s="160" t="s">
        <v>1</v>
      </c>
      <c r="F167" s="161" t="s">
        <v>1797</v>
      </c>
      <c r="H167" s="162">
        <v>29.503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195</v>
      </c>
      <c r="AU167" s="160" t="s">
        <v>82</v>
      </c>
      <c r="AV167" s="13" t="s">
        <v>82</v>
      </c>
      <c r="AW167" s="13" t="s">
        <v>28</v>
      </c>
      <c r="AX167" s="13" t="s">
        <v>72</v>
      </c>
      <c r="AY167" s="160" t="s">
        <v>182</v>
      </c>
    </row>
    <row r="168" spans="2:65" s="13" customFormat="1">
      <c r="B168" s="159"/>
      <c r="D168" s="153" t="s">
        <v>195</v>
      </c>
      <c r="E168" s="160" t="s">
        <v>1</v>
      </c>
      <c r="F168" s="161" t="s">
        <v>1798</v>
      </c>
      <c r="H168" s="162">
        <v>117.84399999999999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T168" s="160" t="s">
        <v>195</v>
      </c>
      <c r="AU168" s="160" t="s">
        <v>82</v>
      </c>
      <c r="AV168" s="13" t="s">
        <v>82</v>
      </c>
      <c r="AW168" s="13" t="s">
        <v>28</v>
      </c>
      <c r="AX168" s="13" t="s">
        <v>72</v>
      </c>
      <c r="AY168" s="160" t="s">
        <v>182</v>
      </c>
    </row>
    <row r="169" spans="2:65" s="14" customFormat="1">
      <c r="B169" s="166"/>
      <c r="D169" s="153" t="s">
        <v>195</v>
      </c>
      <c r="E169" s="167" t="s">
        <v>1</v>
      </c>
      <c r="F169" s="168" t="s">
        <v>205</v>
      </c>
      <c r="H169" s="169">
        <v>147.34699999999998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195</v>
      </c>
      <c r="AU169" s="167" t="s">
        <v>82</v>
      </c>
      <c r="AV169" s="14" t="s">
        <v>188</v>
      </c>
      <c r="AW169" s="14" t="s">
        <v>28</v>
      </c>
      <c r="AX169" s="14" t="s">
        <v>80</v>
      </c>
      <c r="AY169" s="167" t="s">
        <v>182</v>
      </c>
    </row>
    <row r="170" spans="2:65" s="1" customFormat="1" ht="24" customHeight="1">
      <c r="B170" s="139"/>
      <c r="C170" s="140" t="s">
        <v>228</v>
      </c>
      <c r="D170" s="140" t="s">
        <v>184</v>
      </c>
      <c r="E170" s="141" t="s">
        <v>233</v>
      </c>
      <c r="F170" s="142" t="s">
        <v>234</v>
      </c>
      <c r="G170" s="143" t="s">
        <v>235</v>
      </c>
      <c r="H170" s="144">
        <v>235.755</v>
      </c>
      <c r="I170" s="145"/>
      <c r="J170" s="145">
        <f>ROUND(I170*H170,2)</f>
        <v>0</v>
      </c>
      <c r="K170" s="142" t="s">
        <v>193</v>
      </c>
      <c r="L170" s="29"/>
      <c r="M170" s="146" t="s">
        <v>1</v>
      </c>
      <c r="N170" s="147" t="s">
        <v>37</v>
      </c>
      <c r="O170" s="148">
        <v>0</v>
      </c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AR170" s="150" t="s">
        <v>188</v>
      </c>
      <c r="AT170" s="150" t="s">
        <v>184</v>
      </c>
      <c r="AU170" s="150" t="s">
        <v>82</v>
      </c>
      <c r="AY170" s="17" t="s">
        <v>182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7" t="s">
        <v>80</v>
      </c>
      <c r="BK170" s="151">
        <f>ROUND(I170*H170,2)</f>
        <v>0</v>
      </c>
      <c r="BL170" s="17" t="s">
        <v>188</v>
      </c>
      <c r="BM170" s="150" t="s">
        <v>1805</v>
      </c>
    </row>
    <row r="171" spans="2:65" s="13" customFormat="1">
      <c r="B171" s="159"/>
      <c r="D171" s="153" t="s">
        <v>195</v>
      </c>
      <c r="E171" s="160" t="s">
        <v>1</v>
      </c>
      <c r="F171" s="161" t="s">
        <v>1806</v>
      </c>
      <c r="H171" s="162">
        <v>147.34700000000001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195</v>
      </c>
      <c r="AU171" s="160" t="s">
        <v>82</v>
      </c>
      <c r="AV171" s="13" t="s">
        <v>82</v>
      </c>
      <c r="AW171" s="13" t="s">
        <v>28</v>
      </c>
      <c r="AX171" s="13" t="s">
        <v>72</v>
      </c>
      <c r="AY171" s="160" t="s">
        <v>182</v>
      </c>
    </row>
    <row r="172" spans="2:65" s="14" customFormat="1">
      <c r="B172" s="166"/>
      <c r="D172" s="153" t="s">
        <v>195</v>
      </c>
      <c r="E172" s="167" t="s">
        <v>1</v>
      </c>
      <c r="F172" s="168" t="s">
        <v>205</v>
      </c>
      <c r="H172" s="169">
        <v>147.34700000000001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195</v>
      </c>
      <c r="AU172" s="167" t="s">
        <v>82</v>
      </c>
      <c r="AV172" s="14" t="s">
        <v>188</v>
      </c>
      <c r="AW172" s="14" t="s">
        <v>28</v>
      </c>
      <c r="AX172" s="14" t="s">
        <v>80</v>
      </c>
      <c r="AY172" s="167" t="s">
        <v>182</v>
      </c>
    </row>
    <row r="173" spans="2:65" s="13" customFormat="1">
      <c r="B173" s="159"/>
      <c r="D173" s="153" t="s">
        <v>195</v>
      </c>
      <c r="F173" s="161" t="s">
        <v>1807</v>
      </c>
      <c r="H173" s="162">
        <v>235.755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195</v>
      </c>
      <c r="AU173" s="160" t="s">
        <v>82</v>
      </c>
      <c r="AV173" s="13" t="s">
        <v>82</v>
      </c>
      <c r="AW173" s="13" t="s">
        <v>3</v>
      </c>
      <c r="AX173" s="13" t="s">
        <v>80</v>
      </c>
      <c r="AY173" s="160" t="s">
        <v>182</v>
      </c>
    </row>
    <row r="174" spans="2:65" s="11" customFormat="1" ht="22.9" customHeight="1">
      <c r="B174" s="127"/>
      <c r="D174" s="128" t="s">
        <v>71</v>
      </c>
      <c r="E174" s="137" t="s">
        <v>82</v>
      </c>
      <c r="F174" s="137" t="s">
        <v>238</v>
      </c>
      <c r="J174" s="138">
        <f>BK174</f>
        <v>0</v>
      </c>
      <c r="L174" s="127"/>
      <c r="M174" s="131"/>
      <c r="N174" s="132"/>
      <c r="O174" s="132"/>
      <c r="P174" s="133">
        <f>SUM(P175:P223)</f>
        <v>1087.601521</v>
      </c>
      <c r="Q174" s="132"/>
      <c r="R174" s="133">
        <f>SUM(R175:R223)</f>
        <v>1787.2817196700003</v>
      </c>
      <c r="S174" s="132"/>
      <c r="T174" s="134">
        <f>SUM(T175:T223)</f>
        <v>0</v>
      </c>
      <c r="AR174" s="128" t="s">
        <v>80</v>
      </c>
      <c r="AT174" s="135" t="s">
        <v>71</v>
      </c>
      <c r="AU174" s="135" t="s">
        <v>80</v>
      </c>
      <c r="AY174" s="128" t="s">
        <v>182</v>
      </c>
      <c r="BK174" s="136">
        <f>SUM(BK175:BK223)</f>
        <v>0</v>
      </c>
    </row>
    <row r="175" spans="2:65" s="1" customFormat="1" ht="24" customHeight="1">
      <c r="B175" s="139"/>
      <c r="C175" s="140" t="s">
        <v>232</v>
      </c>
      <c r="D175" s="140" t="s">
        <v>184</v>
      </c>
      <c r="E175" s="141" t="s">
        <v>240</v>
      </c>
      <c r="F175" s="142" t="s">
        <v>241</v>
      </c>
      <c r="G175" s="143" t="s">
        <v>242</v>
      </c>
      <c r="H175" s="144">
        <v>960.375</v>
      </c>
      <c r="I175" s="145"/>
      <c r="J175" s="145">
        <f>ROUND(I175*H175,2)</f>
        <v>0</v>
      </c>
      <c r="K175" s="142" t="s">
        <v>193</v>
      </c>
      <c r="L175" s="29"/>
      <c r="M175" s="146" t="s">
        <v>1</v>
      </c>
      <c r="N175" s="147" t="s">
        <v>37</v>
      </c>
      <c r="O175" s="148">
        <v>5.0000000000000001E-3</v>
      </c>
      <c r="P175" s="148">
        <f>O175*H175</f>
        <v>4.8018749999999999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50" t="s">
        <v>188</v>
      </c>
      <c r="AT175" s="150" t="s">
        <v>184</v>
      </c>
      <c r="AU175" s="150" t="s">
        <v>82</v>
      </c>
      <c r="AY175" s="17" t="s">
        <v>182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80</v>
      </c>
      <c r="BK175" s="151">
        <f>ROUND(I175*H175,2)</f>
        <v>0</v>
      </c>
      <c r="BL175" s="17" t="s">
        <v>188</v>
      </c>
      <c r="BM175" s="150" t="s">
        <v>1808</v>
      </c>
    </row>
    <row r="176" spans="2:65" s="13" customFormat="1">
      <c r="B176" s="159"/>
      <c r="D176" s="153" t="s">
        <v>195</v>
      </c>
      <c r="E176" s="160" t="s">
        <v>1</v>
      </c>
      <c r="F176" s="161" t="s">
        <v>1809</v>
      </c>
      <c r="H176" s="162">
        <v>960.375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4" customFormat="1">
      <c r="B177" s="166"/>
      <c r="D177" s="153" t="s">
        <v>195</v>
      </c>
      <c r="E177" s="167" t="s">
        <v>1</v>
      </c>
      <c r="F177" s="168" t="s">
        <v>205</v>
      </c>
      <c r="H177" s="169">
        <v>960.375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195</v>
      </c>
      <c r="AU177" s="167" t="s">
        <v>82</v>
      </c>
      <c r="AV177" s="14" t="s">
        <v>188</v>
      </c>
      <c r="AW177" s="14" t="s">
        <v>28</v>
      </c>
      <c r="AX177" s="14" t="s">
        <v>80</v>
      </c>
      <c r="AY177" s="167" t="s">
        <v>182</v>
      </c>
    </row>
    <row r="178" spans="2:65" s="1" customFormat="1" ht="24" customHeight="1">
      <c r="B178" s="139"/>
      <c r="C178" s="140" t="s">
        <v>239</v>
      </c>
      <c r="D178" s="140" t="s">
        <v>184</v>
      </c>
      <c r="E178" s="141" t="s">
        <v>246</v>
      </c>
      <c r="F178" s="142" t="s">
        <v>247</v>
      </c>
      <c r="G178" s="143" t="s">
        <v>248</v>
      </c>
      <c r="H178" s="144">
        <v>12</v>
      </c>
      <c r="I178" s="145"/>
      <c r="J178" s="145">
        <f>ROUND(I178*H178,2)</f>
        <v>0</v>
      </c>
      <c r="K178" s="142" t="s">
        <v>193</v>
      </c>
      <c r="L178" s="29"/>
      <c r="M178" s="146" t="s">
        <v>1</v>
      </c>
      <c r="N178" s="147" t="s">
        <v>37</v>
      </c>
      <c r="O178" s="148">
        <v>0.30299999999999999</v>
      </c>
      <c r="P178" s="148">
        <f>O178*H178</f>
        <v>3.6360000000000001</v>
      </c>
      <c r="Q178" s="148">
        <v>1.2999999999999999E-4</v>
      </c>
      <c r="R178" s="148">
        <f>Q178*H178</f>
        <v>1.5599999999999998E-3</v>
      </c>
      <c r="S178" s="148">
        <v>0</v>
      </c>
      <c r="T178" s="149">
        <f>S178*H178</f>
        <v>0</v>
      </c>
      <c r="AR178" s="150" t="s">
        <v>188</v>
      </c>
      <c r="AT178" s="150" t="s">
        <v>184</v>
      </c>
      <c r="AU178" s="150" t="s">
        <v>82</v>
      </c>
      <c r="AY178" s="17" t="s">
        <v>182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80</v>
      </c>
      <c r="BK178" s="151">
        <f>ROUND(I178*H178,2)</f>
        <v>0</v>
      </c>
      <c r="BL178" s="17" t="s">
        <v>188</v>
      </c>
      <c r="BM178" s="150" t="s">
        <v>1810</v>
      </c>
    </row>
    <row r="179" spans="2:65" s="12" customFormat="1">
      <c r="B179" s="152"/>
      <c r="D179" s="153" t="s">
        <v>195</v>
      </c>
      <c r="E179" s="154" t="s">
        <v>1</v>
      </c>
      <c r="F179" s="155" t="s">
        <v>1801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1811</v>
      </c>
      <c r="H180" s="162">
        <v>12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4" customFormat="1">
      <c r="B181" s="166"/>
      <c r="D181" s="153" t="s">
        <v>195</v>
      </c>
      <c r="E181" s="167" t="s">
        <v>1</v>
      </c>
      <c r="F181" s="168" t="s">
        <v>205</v>
      </c>
      <c r="H181" s="169">
        <v>12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195</v>
      </c>
      <c r="AU181" s="167" t="s">
        <v>82</v>
      </c>
      <c r="AV181" s="14" t="s">
        <v>188</v>
      </c>
      <c r="AW181" s="14" t="s">
        <v>28</v>
      </c>
      <c r="AX181" s="14" t="s">
        <v>80</v>
      </c>
      <c r="AY181" s="167" t="s">
        <v>182</v>
      </c>
    </row>
    <row r="182" spans="2:65" s="1" customFormat="1" ht="24" customHeight="1">
      <c r="B182" s="139"/>
      <c r="C182" s="140" t="s">
        <v>245</v>
      </c>
      <c r="D182" s="140" t="s">
        <v>184</v>
      </c>
      <c r="E182" s="141" t="s">
        <v>253</v>
      </c>
      <c r="F182" s="142" t="s">
        <v>254</v>
      </c>
      <c r="G182" s="143" t="s">
        <v>248</v>
      </c>
      <c r="H182" s="144">
        <v>116.1</v>
      </c>
      <c r="I182" s="145"/>
      <c r="J182" s="145">
        <f>ROUND(I182*H182,2)</f>
        <v>0</v>
      </c>
      <c r="K182" s="142" t="s">
        <v>193</v>
      </c>
      <c r="L182" s="29"/>
      <c r="M182" s="146" t="s">
        <v>1</v>
      </c>
      <c r="N182" s="147" t="s">
        <v>37</v>
      </c>
      <c r="O182" s="148">
        <v>0.33</v>
      </c>
      <c r="P182" s="148">
        <f>O182*H182</f>
        <v>38.313000000000002</v>
      </c>
      <c r="Q182" s="148">
        <v>1.3999999999999999E-4</v>
      </c>
      <c r="R182" s="148">
        <f>Q182*H182</f>
        <v>1.6253999999999998E-2</v>
      </c>
      <c r="S182" s="148">
        <v>0</v>
      </c>
      <c r="T182" s="149">
        <f>S182*H182</f>
        <v>0</v>
      </c>
      <c r="AR182" s="150" t="s">
        <v>188</v>
      </c>
      <c r="AT182" s="150" t="s">
        <v>184</v>
      </c>
      <c r="AU182" s="150" t="s">
        <v>82</v>
      </c>
      <c r="AY182" s="17" t="s">
        <v>182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80</v>
      </c>
      <c r="BK182" s="151">
        <f>ROUND(I182*H182,2)</f>
        <v>0</v>
      </c>
      <c r="BL182" s="17" t="s">
        <v>188</v>
      </c>
      <c r="BM182" s="150" t="s">
        <v>1812</v>
      </c>
    </row>
    <row r="183" spans="2:65" s="12" customFormat="1">
      <c r="B183" s="152"/>
      <c r="D183" s="153" t="s">
        <v>195</v>
      </c>
      <c r="E183" s="154" t="s">
        <v>1</v>
      </c>
      <c r="F183" s="155" t="s">
        <v>220</v>
      </c>
      <c r="H183" s="154" t="s">
        <v>1</v>
      </c>
      <c r="L183" s="152"/>
      <c r="M183" s="156"/>
      <c r="N183" s="157"/>
      <c r="O183" s="157"/>
      <c r="P183" s="157"/>
      <c r="Q183" s="157"/>
      <c r="R183" s="157"/>
      <c r="S183" s="157"/>
      <c r="T183" s="158"/>
      <c r="AT183" s="154" t="s">
        <v>195</v>
      </c>
      <c r="AU183" s="154" t="s">
        <v>82</v>
      </c>
      <c r="AV183" s="12" t="s">
        <v>80</v>
      </c>
      <c r="AW183" s="12" t="s">
        <v>28</v>
      </c>
      <c r="AX183" s="12" t="s">
        <v>72</v>
      </c>
      <c r="AY183" s="154" t="s">
        <v>182</v>
      </c>
    </row>
    <row r="184" spans="2:65" s="13" customFormat="1">
      <c r="B184" s="159"/>
      <c r="D184" s="153" t="s">
        <v>195</v>
      </c>
      <c r="E184" s="160" t="s">
        <v>1</v>
      </c>
      <c r="F184" s="161" t="s">
        <v>1813</v>
      </c>
      <c r="H184" s="162">
        <v>116.1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T184" s="160" t="s">
        <v>195</v>
      </c>
      <c r="AU184" s="160" t="s">
        <v>82</v>
      </c>
      <c r="AV184" s="13" t="s">
        <v>82</v>
      </c>
      <c r="AW184" s="13" t="s">
        <v>28</v>
      </c>
      <c r="AX184" s="13" t="s">
        <v>72</v>
      </c>
      <c r="AY184" s="160" t="s">
        <v>182</v>
      </c>
    </row>
    <row r="185" spans="2:65" s="14" customFormat="1">
      <c r="B185" s="166"/>
      <c r="D185" s="153" t="s">
        <v>195</v>
      </c>
      <c r="E185" s="167" t="s">
        <v>1</v>
      </c>
      <c r="F185" s="168" t="s">
        <v>205</v>
      </c>
      <c r="H185" s="169">
        <v>116.1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195</v>
      </c>
      <c r="AU185" s="167" t="s">
        <v>82</v>
      </c>
      <c r="AV185" s="14" t="s">
        <v>188</v>
      </c>
      <c r="AW185" s="14" t="s">
        <v>28</v>
      </c>
      <c r="AX185" s="14" t="s">
        <v>80</v>
      </c>
      <c r="AY185" s="167" t="s">
        <v>182</v>
      </c>
    </row>
    <row r="186" spans="2:65" s="1" customFormat="1" ht="24" customHeight="1">
      <c r="B186" s="139"/>
      <c r="C186" s="140" t="s">
        <v>107</v>
      </c>
      <c r="D186" s="140" t="s">
        <v>184</v>
      </c>
      <c r="E186" s="141" t="s">
        <v>258</v>
      </c>
      <c r="F186" s="142" t="s">
        <v>259</v>
      </c>
      <c r="G186" s="143" t="s">
        <v>248</v>
      </c>
      <c r="H186" s="144">
        <v>102</v>
      </c>
      <c r="I186" s="145"/>
      <c r="J186" s="145">
        <f>ROUND(I186*H186,2)</f>
        <v>0</v>
      </c>
      <c r="K186" s="142" t="s">
        <v>193</v>
      </c>
      <c r="L186" s="29"/>
      <c r="M186" s="146" t="s">
        <v>1</v>
      </c>
      <c r="N186" s="147" t="s">
        <v>37</v>
      </c>
      <c r="O186" s="148">
        <v>0.56000000000000005</v>
      </c>
      <c r="P186" s="148">
        <f>O186*H186</f>
        <v>57.120000000000005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188</v>
      </c>
      <c r="AT186" s="150" t="s">
        <v>184</v>
      </c>
      <c r="AU186" s="150" t="s">
        <v>82</v>
      </c>
      <c r="AY186" s="17" t="s">
        <v>182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80</v>
      </c>
      <c r="BK186" s="151">
        <f>ROUND(I186*H186,2)</f>
        <v>0</v>
      </c>
      <c r="BL186" s="17" t="s">
        <v>188</v>
      </c>
      <c r="BM186" s="150" t="s">
        <v>1814</v>
      </c>
    </row>
    <row r="187" spans="2:65" s="12" customFormat="1">
      <c r="B187" s="152"/>
      <c r="D187" s="153" t="s">
        <v>195</v>
      </c>
      <c r="E187" s="154" t="s">
        <v>1</v>
      </c>
      <c r="F187" s="155" t="s">
        <v>1801</v>
      </c>
      <c r="H187" s="154" t="s">
        <v>1</v>
      </c>
      <c r="L187" s="152"/>
      <c r="M187" s="156"/>
      <c r="N187" s="157"/>
      <c r="O187" s="157"/>
      <c r="P187" s="157"/>
      <c r="Q187" s="157"/>
      <c r="R187" s="157"/>
      <c r="S187" s="157"/>
      <c r="T187" s="158"/>
      <c r="AT187" s="154" t="s">
        <v>195</v>
      </c>
      <c r="AU187" s="154" t="s">
        <v>82</v>
      </c>
      <c r="AV187" s="12" t="s">
        <v>80</v>
      </c>
      <c r="AW187" s="12" t="s">
        <v>28</v>
      </c>
      <c r="AX187" s="12" t="s">
        <v>72</v>
      </c>
      <c r="AY187" s="154" t="s">
        <v>182</v>
      </c>
    </row>
    <row r="188" spans="2:65" s="13" customFormat="1">
      <c r="B188" s="159"/>
      <c r="D188" s="153" t="s">
        <v>195</v>
      </c>
      <c r="E188" s="160" t="s">
        <v>1</v>
      </c>
      <c r="F188" s="161" t="s">
        <v>1811</v>
      </c>
      <c r="H188" s="162">
        <v>12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195</v>
      </c>
      <c r="AU188" s="160" t="s">
        <v>82</v>
      </c>
      <c r="AV188" s="13" t="s">
        <v>82</v>
      </c>
      <c r="AW188" s="13" t="s">
        <v>28</v>
      </c>
      <c r="AX188" s="13" t="s">
        <v>72</v>
      </c>
      <c r="AY188" s="160" t="s">
        <v>182</v>
      </c>
    </row>
    <row r="189" spans="2:65" s="12" customFormat="1">
      <c r="B189" s="152"/>
      <c r="D189" s="153" t="s">
        <v>195</v>
      </c>
      <c r="E189" s="154" t="s">
        <v>1</v>
      </c>
      <c r="F189" s="155" t="s">
        <v>220</v>
      </c>
      <c r="H189" s="154" t="s">
        <v>1</v>
      </c>
      <c r="L189" s="152"/>
      <c r="M189" s="156"/>
      <c r="N189" s="157"/>
      <c r="O189" s="157"/>
      <c r="P189" s="157"/>
      <c r="Q189" s="157"/>
      <c r="R189" s="157"/>
      <c r="S189" s="157"/>
      <c r="T189" s="158"/>
      <c r="AT189" s="154" t="s">
        <v>195</v>
      </c>
      <c r="AU189" s="154" t="s">
        <v>82</v>
      </c>
      <c r="AV189" s="12" t="s">
        <v>80</v>
      </c>
      <c r="AW189" s="12" t="s">
        <v>28</v>
      </c>
      <c r="AX189" s="12" t="s">
        <v>72</v>
      </c>
      <c r="AY189" s="154" t="s">
        <v>182</v>
      </c>
    </row>
    <row r="190" spans="2:65" s="13" customFormat="1">
      <c r="B190" s="159"/>
      <c r="D190" s="153" t="s">
        <v>195</v>
      </c>
      <c r="E190" s="160" t="s">
        <v>1</v>
      </c>
      <c r="F190" s="161" t="s">
        <v>1815</v>
      </c>
      <c r="H190" s="162">
        <v>90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195</v>
      </c>
      <c r="AU190" s="160" t="s">
        <v>82</v>
      </c>
      <c r="AV190" s="13" t="s">
        <v>82</v>
      </c>
      <c r="AW190" s="13" t="s">
        <v>28</v>
      </c>
      <c r="AX190" s="13" t="s">
        <v>72</v>
      </c>
      <c r="AY190" s="160" t="s">
        <v>182</v>
      </c>
    </row>
    <row r="191" spans="2:65" s="14" customFormat="1">
      <c r="B191" s="166"/>
      <c r="D191" s="153" t="s">
        <v>195</v>
      </c>
      <c r="E191" s="167" t="s">
        <v>1</v>
      </c>
      <c r="F191" s="168" t="s">
        <v>205</v>
      </c>
      <c r="H191" s="169">
        <v>102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195</v>
      </c>
      <c r="AU191" s="167" t="s">
        <v>82</v>
      </c>
      <c r="AV191" s="14" t="s">
        <v>188</v>
      </c>
      <c r="AW191" s="14" t="s">
        <v>28</v>
      </c>
      <c r="AX191" s="14" t="s">
        <v>80</v>
      </c>
      <c r="AY191" s="167" t="s">
        <v>182</v>
      </c>
    </row>
    <row r="192" spans="2:65" s="1" customFormat="1" ht="16.5" customHeight="1">
      <c r="B192" s="139"/>
      <c r="C192" s="173" t="s">
        <v>257</v>
      </c>
      <c r="D192" s="173" t="s">
        <v>266</v>
      </c>
      <c r="E192" s="174" t="s">
        <v>267</v>
      </c>
      <c r="F192" s="175" t="s">
        <v>268</v>
      </c>
      <c r="G192" s="176" t="s">
        <v>192</v>
      </c>
      <c r="H192" s="177">
        <v>60.618000000000002</v>
      </c>
      <c r="I192" s="178"/>
      <c r="J192" s="178">
        <f>ROUND(I192*H192,2)</f>
        <v>0</v>
      </c>
      <c r="K192" s="175" t="s">
        <v>193</v>
      </c>
      <c r="L192" s="179"/>
      <c r="M192" s="180" t="s">
        <v>1</v>
      </c>
      <c r="N192" s="181" t="s">
        <v>37</v>
      </c>
      <c r="O192" s="148">
        <v>0</v>
      </c>
      <c r="P192" s="148">
        <f>O192*H192</f>
        <v>0</v>
      </c>
      <c r="Q192" s="148">
        <v>2.4289999999999998</v>
      </c>
      <c r="R192" s="148">
        <f>Q192*H192</f>
        <v>147.24112199999999</v>
      </c>
      <c r="S192" s="148">
        <v>0</v>
      </c>
      <c r="T192" s="149">
        <f>S192*H192</f>
        <v>0</v>
      </c>
      <c r="AR192" s="150" t="s">
        <v>239</v>
      </c>
      <c r="AT192" s="150" t="s">
        <v>266</v>
      </c>
      <c r="AU192" s="150" t="s">
        <v>82</v>
      </c>
      <c r="AY192" s="17" t="s">
        <v>182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80</v>
      </c>
      <c r="BK192" s="151">
        <f>ROUND(I192*H192,2)</f>
        <v>0</v>
      </c>
      <c r="BL192" s="17" t="s">
        <v>188</v>
      </c>
      <c r="BM192" s="150" t="s">
        <v>1816</v>
      </c>
    </row>
    <row r="193" spans="2:65" s="12" customFormat="1">
      <c r="B193" s="152"/>
      <c r="D193" s="153" t="s">
        <v>195</v>
      </c>
      <c r="E193" s="154" t="s">
        <v>1</v>
      </c>
      <c r="F193" s="155" t="s">
        <v>1801</v>
      </c>
      <c r="H193" s="154" t="s">
        <v>1</v>
      </c>
      <c r="L193" s="152"/>
      <c r="M193" s="156"/>
      <c r="N193" s="157"/>
      <c r="O193" s="157"/>
      <c r="P193" s="157"/>
      <c r="Q193" s="157"/>
      <c r="R193" s="157"/>
      <c r="S193" s="157"/>
      <c r="T193" s="158"/>
      <c r="AT193" s="154" t="s">
        <v>195</v>
      </c>
      <c r="AU193" s="154" t="s">
        <v>82</v>
      </c>
      <c r="AV193" s="12" t="s">
        <v>80</v>
      </c>
      <c r="AW193" s="12" t="s">
        <v>28</v>
      </c>
      <c r="AX193" s="12" t="s">
        <v>72</v>
      </c>
      <c r="AY193" s="154" t="s">
        <v>182</v>
      </c>
    </row>
    <row r="194" spans="2:65" s="13" customFormat="1">
      <c r="B194" s="159"/>
      <c r="D194" s="153" t="s">
        <v>195</v>
      </c>
      <c r="E194" s="160" t="s">
        <v>1</v>
      </c>
      <c r="F194" s="161" t="s">
        <v>1802</v>
      </c>
      <c r="H194" s="162">
        <v>3.391</v>
      </c>
      <c r="L194" s="159"/>
      <c r="M194" s="163"/>
      <c r="N194" s="164"/>
      <c r="O194" s="164"/>
      <c r="P194" s="164"/>
      <c r="Q194" s="164"/>
      <c r="R194" s="164"/>
      <c r="S194" s="164"/>
      <c r="T194" s="165"/>
      <c r="AT194" s="160" t="s">
        <v>195</v>
      </c>
      <c r="AU194" s="160" t="s">
        <v>82</v>
      </c>
      <c r="AV194" s="13" t="s">
        <v>82</v>
      </c>
      <c r="AW194" s="13" t="s">
        <v>28</v>
      </c>
      <c r="AX194" s="13" t="s">
        <v>72</v>
      </c>
      <c r="AY194" s="160" t="s">
        <v>182</v>
      </c>
    </row>
    <row r="195" spans="2:65" s="12" customFormat="1">
      <c r="B195" s="152"/>
      <c r="D195" s="153" t="s">
        <v>195</v>
      </c>
      <c r="E195" s="154" t="s">
        <v>1</v>
      </c>
      <c r="F195" s="155" t="s">
        <v>220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195</v>
      </c>
      <c r="AU195" s="154" t="s">
        <v>82</v>
      </c>
      <c r="AV195" s="12" t="s">
        <v>80</v>
      </c>
      <c r="AW195" s="12" t="s">
        <v>28</v>
      </c>
      <c r="AX195" s="12" t="s">
        <v>72</v>
      </c>
      <c r="AY195" s="154" t="s">
        <v>182</v>
      </c>
    </row>
    <row r="196" spans="2:65" s="13" customFormat="1">
      <c r="B196" s="159"/>
      <c r="D196" s="153" t="s">
        <v>195</v>
      </c>
      <c r="E196" s="160" t="s">
        <v>1</v>
      </c>
      <c r="F196" s="161" t="s">
        <v>1817</v>
      </c>
      <c r="H196" s="162">
        <v>57.226999999999997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195</v>
      </c>
      <c r="AU196" s="160" t="s">
        <v>82</v>
      </c>
      <c r="AV196" s="13" t="s">
        <v>82</v>
      </c>
      <c r="AW196" s="13" t="s">
        <v>28</v>
      </c>
      <c r="AX196" s="13" t="s">
        <v>72</v>
      </c>
      <c r="AY196" s="160" t="s">
        <v>182</v>
      </c>
    </row>
    <row r="197" spans="2:65" s="14" customFormat="1">
      <c r="B197" s="166"/>
      <c r="D197" s="153" t="s">
        <v>195</v>
      </c>
      <c r="E197" s="167" t="s">
        <v>1</v>
      </c>
      <c r="F197" s="168" t="s">
        <v>205</v>
      </c>
      <c r="H197" s="169">
        <v>60.617999999999995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195</v>
      </c>
      <c r="AU197" s="167" t="s">
        <v>82</v>
      </c>
      <c r="AV197" s="14" t="s">
        <v>188</v>
      </c>
      <c r="AW197" s="14" t="s">
        <v>28</v>
      </c>
      <c r="AX197" s="14" t="s">
        <v>80</v>
      </c>
      <c r="AY197" s="167" t="s">
        <v>182</v>
      </c>
    </row>
    <row r="198" spans="2:65" s="1" customFormat="1" ht="24" customHeight="1">
      <c r="B198" s="139"/>
      <c r="C198" s="140" t="s">
        <v>265</v>
      </c>
      <c r="D198" s="140" t="s">
        <v>184</v>
      </c>
      <c r="E198" s="141" t="s">
        <v>271</v>
      </c>
      <c r="F198" s="142" t="s">
        <v>272</v>
      </c>
      <c r="G198" s="143" t="s">
        <v>235</v>
      </c>
      <c r="H198" s="144">
        <v>2.9969999999999999</v>
      </c>
      <c r="I198" s="145"/>
      <c r="J198" s="145">
        <f>ROUND(I198*H198,2)</f>
        <v>0</v>
      </c>
      <c r="K198" s="142" t="s">
        <v>193</v>
      </c>
      <c r="L198" s="29"/>
      <c r="M198" s="146" t="s">
        <v>1</v>
      </c>
      <c r="N198" s="147" t="s">
        <v>37</v>
      </c>
      <c r="O198" s="148">
        <v>27.097999999999999</v>
      </c>
      <c r="P198" s="148">
        <f>O198*H198</f>
        <v>81.212705999999997</v>
      </c>
      <c r="Q198" s="148">
        <v>1.1133200000000001</v>
      </c>
      <c r="R198" s="148">
        <f>Q198*H198</f>
        <v>3.3366200400000001</v>
      </c>
      <c r="S198" s="148">
        <v>0</v>
      </c>
      <c r="T198" s="149">
        <f>S198*H198</f>
        <v>0</v>
      </c>
      <c r="AR198" s="150" t="s">
        <v>188</v>
      </c>
      <c r="AT198" s="150" t="s">
        <v>184</v>
      </c>
      <c r="AU198" s="150" t="s">
        <v>82</v>
      </c>
      <c r="AY198" s="17" t="s">
        <v>182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7" t="s">
        <v>80</v>
      </c>
      <c r="BK198" s="151">
        <f>ROUND(I198*H198,2)</f>
        <v>0</v>
      </c>
      <c r="BL198" s="17" t="s">
        <v>188</v>
      </c>
      <c r="BM198" s="150" t="s">
        <v>1818</v>
      </c>
    </row>
    <row r="199" spans="2:65" s="12" customFormat="1">
      <c r="B199" s="152"/>
      <c r="D199" s="153" t="s">
        <v>195</v>
      </c>
      <c r="E199" s="154" t="s">
        <v>1</v>
      </c>
      <c r="F199" s="155" t="s">
        <v>1819</v>
      </c>
      <c r="H199" s="154" t="s">
        <v>1</v>
      </c>
      <c r="L199" s="152"/>
      <c r="M199" s="156"/>
      <c r="N199" s="157"/>
      <c r="O199" s="157"/>
      <c r="P199" s="157"/>
      <c r="Q199" s="157"/>
      <c r="R199" s="157"/>
      <c r="S199" s="157"/>
      <c r="T199" s="158"/>
      <c r="AT199" s="154" t="s">
        <v>195</v>
      </c>
      <c r="AU199" s="154" t="s">
        <v>82</v>
      </c>
      <c r="AV199" s="12" t="s">
        <v>80</v>
      </c>
      <c r="AW199" s="12" t="s">
        <v>28</v>
      </c>
      <c r="AX199" s="12" t="s">
        <v>72</v>
      </c>
      <c r="AY199" s="154" t="s">
        <v>182</v>
      </c>
    </row>
    <row r="200" spans="2:65" s="13" customFormat="1">
      <c r="B200" s="159"/>
      <c r="D200" s="153" t="s">
        <v>195</v>
      </c>
      <c r="E200" s="160" t="s">
        <v>1</v>
      </c>
      <c r="F200" s="161" t="s">
        <v>1820</v>
      </c>
      <c r="H200" s="162">
        <v>2.9969999999999999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195</v>
      </c>
      <c r="AU200" s="160" t="s">
        <v>82</v>
      </c>
      <c r="AV200" s="13" t="s">
        <v>82</v>
      </c>
      <c r="AW200" s="13" t="s">
        <v>28</v>
      </c>
      <c r="AX200" s="13" t="s">
        <v>72</v>
      </c>
      <c r="AY200" s="160" t="s">
        <v>182</v>
      </c>
    </row>
    <row r="201" spans="2:65" s="14" customFormat="1">
      <c r="B201" s="166"/>
      <c r="D201" s="153" t="s">
        <v>195</v>
      </c>
      <c r="E201" s="167" t="s">
        <v>1</v>
      </c>
      <c r="F201" s="168" t="s">
        <v>205</v>
      </c>
      <c r="H201" s="169">
        <v>2.9969999999999999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195</v>
      </c>
      <c r="AU201" s="167" t="s">
        <v>82</v>
      </c>
      <c r="AV201" s="14" t="s">
        <v>188</v>
      </c>
      <c r="AW201" s="14" t="s">
        <v>28</v>
      </c>
      <c r="AX201" s="14" t="s">
        <v>80</v>
      </c>
      <c r="AY201" s="167" t="s">
        <v>182</v>
      </c>
    </row>
    <row r="202" spans="2:65" s="1" customFormat="1" ht="24" customHeight="1">
      <c r="B202" s="139"/>
      <c r="C202" s="140" t="s">
        <v>1821</v>
      </c>
      <c r="D202" s="140" t="s">
        <v>184</v>
      </c>
      <c r="E202" s="141" t="s">
        <v>287</v>
      </c>
      <c r="F202" s="142" t="s">
        <v>1822</v>
      </c>
      <c r="G202" s="143" t="s">
        <v>192</v>
      </c>
      <c r="H202" s="144">
        <v>192.07499999999999</v>
      </c>
      <c r="I202" s="145"/>
      <c r="J202" s="145">
        <f>ROUND(I202*H202,2)</f>
        <v>0</v>
      </c>
      <c r="K202" s="142" t="s">
        <v>193</v>
      </c>
      <c r="L202" s="29"/>
      <c r="M202" s="146" t="s">
        <v>1</v>
      </c>
      <c r="N202" s="147" t="s">
        <v>37</v>
      </c>
      <c r="O202" s="148">
        <v>0.98499999999999999</v>
      </c>
      <c r="P202" s="148">
        <f>O202*H202</f>
        <v>189.19387499999999</v>
      </c>
      <c r="Q202" s="148">
        <v>1.98</v>
      </c>
      <c r="R202" s="148">
        <f>Q202*H202</f>
        <v>380.30849999999998</v>
      </c>
      <c r="S202" s="148">
        <v>0</v>
      </c>
      <c r="T202" s="149">
        <f>S202*H202</f>
        <v>0</v>
      </c>
      <c r="AR202" s="150" t="s">
        <v>188</v>
      </c>
      <c r="AT202" s="150" t="s">
        <v>184</v>
      </c>
      <c r="AU202" s="150" t="s">
        <v>82</v>
      </c>
      <c r="AY202" s="17" t="s">
        <v>182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80</v>
      </c>
      <c r="BK202" s="151">
        <f>ROUND(I202*H202,2)</f>
        <v>0</v>
      </c>
      <c r="BL202" s="17" t="s">
        <v>188</v>
      </c>
      <c r="BM202" s="150" t="s">
        <v>1823</v>
      </c>
    </row>
    <row r="203" spans="2:65" s="13" customFormat="1">
      <c r="B203" s="159"/>
      <c r="D203" s="153" t="s">
        <v>195</v>
      </c>
      <c r="E203" s="160" t="s">
        <v>1</v>
      </c>
      <c r="F203" s="161" t="s">
        <v>1824</v>
      </c>
      <c r="H203" s="162">
        <v>192.07499999999999</v>
      </c>
      <c r="L203" s="159"/>
      <c r="M203" s="163"/>
      <c r="N203" s="164"/>
      <c r="O203" s="164"/>
      <c r="P203" s="164"/>
      <c r="Q203" s="164"/>
      <c r="R203" s="164"/>
      <c r="S203" s="164"/>
      <c r="T203" s="165"/>
      <c r="AT203" s="160" t="s">
        <v>195</v>
      </c>
      <c r="AU203" s="160" t="s">
        <v>82</v>
      </c>
      <c r="AV203" s="13" t="s">
        <v>82</v>
      </c>
      <c r="AW203" s="13" t="s">
        <v>28</v>
      </c>
      <c r="AX203" s="13" t="s">
        <v>72</v>
      </c>
      <c r="AY203" s="160" t="s">
        <v>182</v>
      </c>
    </row>
    <row r="204" spans="2:65" s="14" customFormat="1">
      <c r="B204" s="166"/>
      <c r="D204" s="153" t="s">
        <v>195</v>
      </c>
      <c r="E204" s="167" t="s">
        <v>1</v>
      </c>
      <c r="F204" s="168" t="s">
        <v>205</v>
      </c>
      <c r="H204" s="169">
        <v>192.07499999999999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195</v>
      </c>
      <c r="AU204" s="167" t="s">
        <v>82</v>
      </c>
      <c r="AV204" s="14" t="s">
        <v>188</v>
      </c>
      <c r="AW204" s="14" t="s">
        <v>28</v>
      </c>
      <c r="AX204" s="14" t="s">
        <v>80</v>
      </c>
      <c r="AY204" s="167" t="s">
        <v>182</v>
      </c>
    </row>
    <row r="205" spans="2:65" s="1" customFormat="1" ht="24" customHeight="1">
      <c r="B205" s="139"/>
      <c r="C205" s="140" t="s">
        <v>8</v>
      </c>
      <c r="D205" s="140" t="s">
        <v>184</v>
      </c>
      <c r="E205" s="141" t="s">
        <v>1825</v>
      </c>
      <c r="F205" s="142" t="s">
        <v>1826</v>
      </c>
      <c r="G205" s="143" t="s">
        <v>192</v>
      </c>
      <c r="H205" s="144">
        <v>528.20600000000002</v>
      </c>
      <c r="I205" s="145"/>
      <c r="J205" s="145">
        <f>ROUND(I205*H205,2)</f>
        <v>0</v>
      </c>
      <c r="K205" s="142" t="s">
        <v>193</v>
      </c>
      <c r="L205" s="29"/>
      <c r="M205" s="146" t="s">
        <v>1</v>
      </c>
      <c r="N205" s="147" t="s">
        <v>37</v>
      </c>
      <c r="O205" s="148">
        <v>1.083</v>
      </c>
      <c r="P205" s="148">
        <f>O205*H205</f>
        <v>572.04709800000001</v>
      </c>
      <c r="Q205" s="148">
        <v>2.16</v>
      </c>
      <c r="R205" s="148">
        <f>Q205*H205</f>
        <v>1140.9249600000001</v>
      </c>
      <c r="S205" s="148">
        <v>0</v>
      </c>
      <c r="T205" s="149">
        <f>S205*H205</f>
        <v>0</v>
      </c>
      <c r="AR205" s="150" t="s">
        <v>188</v>
      </c>
      <c r="AT205" s="150" t="s">
        <v>184</v>
      </c>
      <c r="AU205" s="150" t="s">
        <v>82</v>
      </c>
      <c r="AY205" s="17" t="s">
        <v>182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7" t="s">
        <v>80</v>
      </c>
      <c r="BK205" s="151">
        <f>ROUND(I205*H205,2)</f>
        <v>0</v>
      </c>
      <c r="BL205" s="17" t="s">
        <v>188</v>
      </c>
      <c r="BM205" s="150" t="s">
        <v>1827</v>
      </c>
    </row>
    <row r="206" spans="2:65" s="13" customFormat="1">
      <c r="B206" s="159"/>
      <c r="D206" s="153" t="s">
        <v>195</v>
      </c>
      <c r="E206" s="160" t="s">
        <v>1</v>
      </c>
      <c r="F206" s="161" t="s">
        <v>1828</v>
      </c>
      <c r="H206" s="162">
        <v>528.20600000000002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195</v>
      </c>
      <c r="AU206" s="160" t="s">
        <v>82</v>
      </c>
      <c r="AV206" s="13" t="s">
        <v>82</v>
      </c>
      <c r="AW206" s="13" t="s">
        <v>28</v>
      </c>
      <c r="AX206" s="13" t="s">
        <v>72</v>
      </c>
      <c r="AY206" s="160" t="s">
        <v>182</v>
      </c>
    </row>
    <row r="207" spans="2:65" s="14" customFormat="1">
      <c r="B207" s="166"/>
      <c r="D207" s="153" t="s">
        <v>195</v>
      </c>
      <c r="E207" s="167" t="s">
        <v>1</v>
      </c>
      <c r="F207" s="168" t="s">
        <v>205</v>
      </c>
      <c r="H207" s="169">
        <v>528.20600000000002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195</v>
      </c>
      <c r="AU207" s="167" t="s">
        <v>82</v>
      </c>
      <c r="AV207" s="14" t="s">
        <v>188</v>
      </c>
      <c r="AW207" s="14" t="s">
        <v>28</v>
      </c>
      <c r="AX207" s="14" t="s">
        <v>80</v>
      </c>
      <c r="AY207" s="167" t="s">
        <v>182</v>
      </c>
    </row>
    <row r="208" spans="2:65" s="1" customFormat="1" ht="16.5" customHeight="1">
      <c r="B208" s="139"/>
      <c r="C208" s="140" t="s">
        <v>286</v>
      </c>
      <c r="D208" s="140" t="s">
        <v>184</v>
      </c>
      <c r="E208" s="141" t="s">
        <v>356</v>
      </c>
      <c r="F208" s="142" t="s">
        <v>357</v>
      </c>
      <c r="G208" s="143" t="s">
        <v>242</v>
      </c>
      <c r="H208" s="144">
        <v>50.4</v>
      </c>
      <c r="I208" s="145"/>
      <c r="J208" s="145">
        <f>ROUND(I208*H208,2)</f>
        <v>0</v>
      </c>
      <c r="K208" s="142" t="s">
        <v>193</v>
      </c>
      <c r="L208" s="29"/>
      <c r="M208" s="146" t="s">
        <v>1</v>
      </c>
      <c r="N208" s="147" t="s">
        <v>37</v>
      </c>
      <c r="O208" s="148">
        <v>0.71599999999999997</v>
      </c>
      <c r="P208" s="148">
        <f>O208*H208</f>
        <v>36.086399999999998</v>
      </c>
      <c r="Q208" s="148">
        <v>5.2300000000000003E-3</v>
      </c>
      <c r="R208" s="148">
        <f>Q208*H208</f>
        <v>0.26359199999999999</v>
      </c>
      <c r="S208" s="148">
        <v>0</v>
      </c>
      <c r="T208" s="149">
        <f>S208*H208</f>
        <v>0</v>
      </c>
      <c r="AR208" s="150" t="s">
        <v>188</v>
      </c>
      <c r="AT208" s="150" t="s">
        <v>184</v>
      </c>
      <c r="AU208" s="150" t="s">
        <v>82</v>
      </c>
      <c r="AY208" s="17" t="s">
        <v>182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7" t="s">
        <v>80</v>
      </c>
      <c r="BK208" s="151">
        <f>ROUND(I208*H208,2)</f>
        <v>0</v>
      </c>
      <c r="BL208" s="17" t="s">
        <v>188</v>
      </c>
      <c r="BM208" s="150" t="s">
        <v>1829</v>
      </c>
    </row>
    <row r="209" spans="2:65" s="12" customFormat="1">
      <c r="B209" s="152"/>
      <c r="D209" s="153" t="s">
        <v>195</v>
      </c>
      <c r="E209" s="154" t="s">
        <v>1</v>
      </c>
      <c r="F209" s="155" t="s">
        <v>359</v>
      </c>
      <c r="H209" s="154" t="s">
        <v>1</v>
      </c>
      <c r="L209" s="152"/>
      <c r="M209" s="156"/>
      <c r="N209" s="157"/>
      <c r="O209" s="157"/>
      <c r="P209" s="157"/>
      <c r="Q209" s="157"/>
      <c r="R209" s="157"/>
      <c r="S209" s="157"/>
      <c r="T209" s="158"/>
      <c r="AT209" s="154" t="s">
        <v>195</v>
      </c>
      <c r="AU209" s="154" t="s">
        <v>82</v>
      </c>
      <c r="AV209" s="12" t="s">
        <v>80</v>
      </c>
      <c r="AW209" s="12" t="s">
        <v>28</v>
      </c>
      <c r="AX209" s="12" t="s">
        <v>72</v>
      </c>
      <c r="AY209" s="154" t="s">
        <v>182</v>
      </c>
    </row>
    <row r="210" spans="2:65" s="13" customFormat="1">
      <c r="B210" s="159"/>
      <c r="D210" s="153" t="s">
        <v>195</v>
      </c>
      <c r="E210" s="160" t="s">
        <v>1</v>
      </c>
      <c r="F210" s="161" t="s">
        <v>1830</v>
      </c>
      <c r="H210" s="162">
        <v>50.4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195</v>
      </c>
      <c r="AU210" s="160" t="s">
        <v>82</v>
      </c>
      <c r="AV210" s="13" t="s">
        <v>82</v>
      </c>
      <c r="AW210" s="13" t="s">
        <v>28</v>
      </c>
      <c r="AX210" s="13" t="s">
        <v>72</v>
      </c>
      <c r="AY210" s="160" t="s">
        <v>182</v>
      </c>
    </row>
    <row r="211" spans="2:65" s="14" customFormat="1">
      <c r="B211" s="166"/>
      <c r="D211" s="153" t="s">
        <v>195</v>
      </c>
      <c r="E211" s="167" t="s">
        <v>1</v>
      </c>
      <c r="F211" s="168" t="s">
        <v>205</v>
      </c>
      <c r="H211" s="169">
        <v>50.4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195</v>
      </c>
      <c r="AU211" s="167" t="s">
        <v>82</v>
      </c>
      <c r="AV211" s="14" t="s">
        <v>188</v>
      </c>
      <c r="AW211" s="14" t="s">
        <v>28</v>
      </c>
      <c r="AX211" s="14" t="s">
        <v>80</v>
      </c>
      <c r="AY211" s="167" t="s">
        <v>182</v>
      </c>
    </row>
    <row r="212" spans="2:65" s="1" customFormat="1" ht="16.5" customHeight="1">
      <c r="B212" s="139"/>
      <c r="C212" s="140" t="s">
        <v>291</v>
      </c>
      <c r="D212" s="140" t="s">
        <v>184</v>
      </c>
      <c r="E212" s="141" t="s">
        <v>363</v>
      </c>
      <c r="F212" s="142" t="s">
        <v>364</v>
      </c>
      <c r="G212" s="143" t="s">
        <v>242</v>
      </c>
      <c r="H212" s="144">
        <v>50.4</v>
      </c>
      <c r="I212" s="145"/>
      <c r="J212" s="145">
        <f>ROUND(I212*H212,2)</f>
        <v>0</v>
      </c>
      <c r="K212" s="142" t="s">
        <v>193</v>
      </c>
      <c r="L212" s="29"/>
      <c r="M212" s="146" t="s">
        <v>1</v>
      </c>
      <c r="N212" s="147" t="s">
        <v>37</v>
      </c>
      <c r="O212" s="148">
        <v>0.22500000000000001</v>
      </c>
      <c r="P212" s="148">
        <f>O212*H212</f>
        <v>11.34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188</v>
      </c>
      <c r="AT212" s="150" t="s">
        <v>184</v>
      </c>
      <c r="AU212" s="150" t="s">
        <v>82</v>
      </c>
      <c r="AY212" s="17" t="s">
        <v>182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7" t="s">
        <v>80</v>
      </c>
      <c r="BK212" s="151">
        <f>ROUND(I212*H212,2)</f>
        <v>0</v>
      </c>
      <c r="BL212" s="17" t="s">
        <v>188</v>
      </c>
      <c r="BM212" s="150" t="s">
        <v>1831</v>
      </c>
    </row>
    <row r="213" spans="2:65" s="12" customFormat="1">
      <c r="B213" s="152"/>
      <c r="D213" s="153" t="s">
        <v>195</v>
      </c>
      <c r="E213" s="154" t="s">
        <v>1</v>
      </c>
      <c r="F213" s="155" t="s">
        <v>359</v>
      </c>
      <c r="H213" s="154" t="s">
        <v>1</v>
      </c>
      <c r="L213" s="152"/>
      <c r="M213" s="156"/>
      <c r="N213" s="157"/>
      <c r="O213" s="157"/>
      <c r="P213" s="157"/>
      <c r="Q213" s="157"/>
      <c r="R213" s="157"/>
      <c r="S213" s="157"/>
      <c r="T213" s="158"/>
      <c r="AT213" s="154" t="s">
        <v>195</v>
      </c>
      <c r="AU213" s="154" t="s">
        <v>82</v>
      </c>
      <c r="AV213" s="12" t="s">
        <v>80</v>
      </c>
      <c r="AW213" s="12" t="s">
        <v>28</v>
      </c>
      <c r="AX213" s="12" t="s">
        <v>72</v>
      </c>
      <c r="AY213" s="154" t="s">
        <v>182</v>
      </c>
    </row>
    <row r="214" spans="2:65" s="13" customFormat="1">
      <c r="B214" s="159"/>
      <c r="D214" s="153" t="s">
        <v>195</v>
      </c>
      <c r="E214" s="160" t="s">
        <v>1</v>
      </c>
      <c r="F214" s="161" t="s">
        <v>1830</v>
      </c>
      <c r="H214" s="162">
        <v>50.4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195</v>
      </c>
      <c r="AU214" s="160" t="s">
        <v>82</v>
      </c>
      <c r="AV214" s="13" t="s">
        <v>82</v>
      </c>
      <c r="AW214" s="13" t="s">
        <v>28</v>
      </c>
      <c r="AX214" s="13" t="s">
        <v>72</v>
      </c>
      <c r="AY214" s="160" t="s">
        <v>182</v>
      </c>
    </row>
    <row r="215" spans="2:65" s="14" customFormat="1">
      <c r="B215" s="166"/>
      <c r="D215" s="153" t="s">
        <v>195</v>
      </c>
      <c r="E215" s="167" t="s">
        <v>1</v>
      </c>
      <c r="F215" s="168" t="s">
        <v>205</v>
      </c>
      <c r="H215" s="169">
        <v>50.4</v>
      </c>
      <c r="L215" s="166"/>
      <c r="M215" s="170"/>
      <c r="N215" s="171"/>
      <c r="O215" s="171"/>
      <c r="P215" s="171"/>
      <c r="Q215" s="171"/>
      <c r="R215" s="171"/>
      <c r="S215" s="171"/>
      <c r="T215" s="172"/>
      <c r="AT215" s="167" t="s">
        <v>195</v>
      </c>
      <c r="AU215" s="167" t="s">
        <v>82</v>
      </c>
      <c r="AV215" s="14" t="s">
        <v>188</v>
      </c>
      <c r="AW215" s="14" t="s">
        <v>28</v>
      </c>
      <c r="AX215" s="14" t="s">
        <v>80</v>
      </c>
      <c r="AY215" s="167" t="s">
        <v>182</v>
      </c>
    </row>
    <row r="216" spans="2:65" s="1" customFormat="1" ht="24" customHeight="1">
      <c r="B216" s="139"/>
      <c r="C216" s="140" t="s">
        <v>295</v>
      </c>
      <c r="D216" s="140" t="s">
        <v>184</v>
      </c>
      <c r="E216" s="141" t="s">
        <v>373</v>
      </c>
      <c r="F216" s="142" t="s">
        <v>374</v>
      </c>
      <c r="G216" s="143" t="s">
        <v>192</v>
      </c>
      <c r="H216" s="144">
        <v>46.098999999999997</v>
      </c>
      <c r="I216" s="145"/>
      <c r="J216" s="145">
        <f>ROUND(I216*H216,2)</f>
        <v>0</v>
      </c>
      <c r="K216" s="142" t="s">
        <v>193</v>
      </c>
      <c r="L216" s="29"/>
      <c r="M216" s="146" t="s">
        <v>1</v>
      </c>
      <c r="N216" s="147" t="s">
        <v>37</v>
      </c>
      <c r="O216" s="148">
        <v>0.629</v>
      </c>
      <c r="P216" s="148">
        <f>O216*H216</f>
        <v>28.996270999999997</v>
      </c>
      <c r="Q216" s="148">
        <v>2.45329</v>
      </c>
      <c r="R216" s="148">
        <f>Q216*H216</f>
        <v>113.09421570999999</v>
      </c>
      <c r="S216" s="148">
        <v>0</v>
      </c>
      <c r="T216" s="149">
        <f>S216*H216</f>
        <v>0</v>
      </c>
      <c r="AR216" s="150" t="s">
        <v>188</v>
      </c>
      <c r="AT216" s="150" t="s">
        <v>184</v>
      </c>
      <c r="AU216" s="150" t="s">
        <v>82</v>
      </c>
      <c r="AY216" s="17" t="s">
        <v>182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7" t="s">
        <v>80</v>
      </c>
      <c r="BK216" s="151">
        <f>ROUND(I216*H216,2)</f>
        <v>0</v>
      </c>
      <c r="BL216" s="17" t="s">
        <v>188</v>
      </c>
      <c r="BM216" s="150" t="s">
        <v>1832</v>
      </c>
    </row>
    <row r="217" spans="2:65" s="12" customFormat="1">
      <c r="B217" s="152"/>
      <c r="D217" s="153" t="s">
        <v>195</v>
      </c>
      <c r="E217" s="154" t="s">
        <v>1</v>
      </c>
      <c r="F217" s="155" t="s">
        <v>376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195</v>
      </c>
      <c r="AU217" s="154" t="s">
        <v>82</v>
      </c>
      <c r="AV217" s="12" t="s">
        <v>80</v>
      </c>
      <c r="AW217" s="12" t="s">
        <v>28</v>
      </c>
      <c r="AX217" s="12" t="s">
        <v>72</v>
      </c>
      <c r="AY217" s="154" t="s">
        <v>182</v>
      </c>
    </row>
    <row r="218" spans="2:65" s="13" customFormat="1">
      <c r="B218" s="159"/>
      <c r="D218" s="153" t="s">
        <v>195</v>
      </c>
      <c r="E218" s="160" t="s">
        <v>1</v>
      </c>
      <c r="F218" s="161" t="s">
        <v>1794</v>
      </c>
      <c r="H218" s="162">
        <v>46.098999999999997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195</v>
      </c>
      <c r="AU218" s="160" t="s">
        <v>82</v>
      </c>
      <c r="AV218" s="13" t="s">
        <v>82</v>
      </c>
      <c r="AW218" s="13" t="s">
        <v>28</v>
      </c>
      <c r="AX218" s="13" t="s">
        <v>72</v>
      </c>
      <c r="AY218" s="160" t="s">
        <v>182</v>
      </c>
    </row>
    <row r="219" spans="2:65" s="14" customFormat="1">
      <c r="B219" s="166"/>
      <c r="D219" s="153" t="s">
        <v>195</v>
      </c>
      <c r="E219" s="167" t="s">
        <v>1</v>
      </c>
      <c r="F219" s="168" t="s">
        <v>205</v>
      </c>
      <c r="H219" s="169">
        <v>46.098999999999997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195</v>
      </c>
      <c r="AU219" s="167" t="s">
        <v>82</v>
      </c>
      <c r="AV219" s="14" t="s">
        <v>188</v>
      </c>
      <c r="AW219" s="14" t="s">
        <v>28</v>
      </c>
      <c r="AX219" s="14" t="s">
        <v>80</v>
      </c>
      <c r="AY219" s="167" t="s">
        <v>182</v>
      </c>
    </row>
    <row r="220" spans="2:65" s="1" customFormat="1" ht="16.5" customHeight="1">
      <c r="B220" s="139"/>
      <c r="C220" s="140" t="s">
        <v>303</v>
      </c>
      <c r="D220" s="140" t="s">
        <v>184</v>
      </c>
      <c r="E220" s="141" t="s">
        <v>380</v>
      </c>
      <c r="F220" s="142" t="s">
        <v>381</v>
      </c>
      <c r="G220" s="143" t="s">
        <v>235</v>
      </c>
      <c r="H220" s="144">
        <v>1.976</v>
      </c>
      <c r="I220" s="145"/>
      <c r="J220" s="145">
        <f>ROUND(I220*H220,2)</f>
        <v>0</v>
      </c>
      <c r="K220" s="142" t="s">
        <v>193</v>
      </c>
      <c r="L220" s="29"/>
      <c r="M220" s="146" t="s">
        <v>1</v>
      </c>
      <c r="N220" s="147" t="s">
        <v>37</v>
      </c>
      <c r="O220" s="148">
        <v>32.820999999999998</v>
      </c>
      <c r="P220" s="148">
        <f>O220*H220</f>
        <v>64.854295999999991</v>
      </c>
      <c r="Q220" s="148">
        <v>1.0601700000000001</v>
      </c>
      <c r="R220" s="148">
        <f>Q220*H220</f>
        <v>2.0948959199999999</v>
      </c>
      <c r="S220" s="148">
        <v>0</v>
      </c>
      <c r="T220" s="149">
        <f>S220*H220</f>
        <v>0</v>
      </c>
      <c r="AR220" s="150" t="s">
        <v>188</v>
      </c>
      <c r="AT220" s="150" t="s">
        <v>184</v>
      </c>
      <c r="AU220" s="150" t="s">
        <v>82</v>
      </c>
      <c r="AY220" s="17" t="s">
        <v>182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80</v>
      </c>
      <c r="BK220" s="151">
        <f>ROUND(I220*H220,2)</f>
        <v>0</v>
      </c>
      <c r="BL220" s="17" t="s">
        <v>188</v>
      </c>
      <c r="BM220" s="150" t="s">
        <v>1833</v>
      </c>
    </row>
    <row r="221" spans="2:65" s="12" customFormat="1">
      <c r="B221" s="152"/>
      <c r="D221" s="153" t="s">
        <v>195</v>
      </c>
      <c r="E221" s="154" t="s">
        <v>1</v>
      </c>
      <c r="F221" s="155" t="s">
        <v>1834</v>
      </c>
      <c r="H221" s="154" t="s">
        <v>1</v>
      </c>
      <c r="L221" s="152"/>
      <c r="M221" s="156"/>
      <c r="N221" s="157"/>
      <c r="O221" s="157"/>
      <c r="P221" s="157"/>
      <c r="Q221" s="157"/>
      <c r="R221" s="157"/>
      <c r="S221" s="157"/>
      <c r="T221" s="158"/>
      <c r="AT221" s="154" t="s">
        <v>195</v>
      </c>
      <c r="AU221" s="154" t="s">
        <v>82</v>
      </c>
      <c r="AV221" s="12" t="s">
        <v>80</v>
      </c>
      <c r="AW221" s="12" t="s">
        <v>28</v>
      </c>
      <c r="AX221" s="12" t="s">
        <v>72</v>
      </c>
      <c r="AY221" s="154" t="s">
        <v>182</v>
      </c>
    </row>
    <row r="222" spans="2:65" s="13" customFormat="1">
      <c r="B222" s="159"/>
      <c r="D222" s="153" t="s">
        <v>195</v>
      </c>
      <c r="E222" s="160" t="s">
        <v>1</v>
      </c>
      <c r="F222" s="161" t="s">
        <v>1835</v>
      </c>
      <c r="H222" s="162">
        <v>1.976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195</v>
      </c>
      <c r="AU222" s="160" t="s">
        <v>82</v>
      </c>
      <c r="AV222" s="13" t="s">
        <v>82</v>
      </c>
      <c r="AW222" s="13" t="s">
        <v>28</v>
      </c>
      <c r="AX222" s="13" t="s">
        <v>72</v>
      </c>
      <c r="AY222" s="160" t="s">
        <v>182</v>
      </c>
    </row>
    <row r="223" spans="2:65" s="14" customFormat="1">
      <c r="B223" s="166"/>
      <c r="D223" s="153" t="s">
        <v>195</v>
      </c>
      <c r="E223" s="167" t="s">
        <v>1</v>
      </c>
      <c r="F223" s="168" t="s">
        <v>205</v>
      </c>
      <c r="H223" s="169">
        <v>1.976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195</v>
      </c>
      <c r="AU223" s="167" t="s">
        <v>82</v>
      </c>
      <c r="AV223" s="14" t="s">
        <v>188</v>
      </c>
      <c r="AW223" s="14" t="s">
        <v>28</v>
      </c>
      <c r="AX223" s="14" t="s">
        <v>80</v>
      </c>
      <c r="AY223" s="167" t="s">
        <v>182</v>
      </c>
    </row>
    <row r="224" spans="2:65" s="11" customFormat="1" ht="22.9" customHeight="1">
      <c r="B224" s="127"/>
      <c r="D224" s="128" t="s">
        <v>71</v>
      </c>
      <c r="E224" s="137" t="s">
        <v>206</v>
      </c>
      <c r="F224" s="137" t="s">
        <v>1836</v>
      </c>
      <c r="J224" s="138">
        <f>BK224</f>
        <v>0</v>
      </c>
      <c r="L224" s="127"/>
      <c r="M224" s="131"/>
      <c r="N224" s="132"/>
      <c r="O224" s="132"/>
      <c r="P224" s="133">
        <f>P225+SUM(P226:P248)</f>
        <v>934.74958700000013</v>
      </c>
      <c r="Q224" s="132"/>
      <c r="R224" s="133">
        <f>R225+SUM(R226:R248)</f>
        <v>466.99169445999996</v>
      </c>
      <c r="S224" s="132"/>
      <c r="T224" s="134">
        <f>T225+SUM(T226:T248)</f>
        <v>0</v>
      </c>
      <c r="AR224" s="128" t="s">
        <v>80</v>
      </c>
      <c r="AT224" s="135" t="s">
        <v>71</v>
      </c>
      <c r="AU224" s="135" t="s">
        <v>80</v>
      </c>
      <c r="AY224" s="128" t="s">
        <v>182</v>
      </c>
      <c r="BK224" s="136">
        <f>BK225+SUM(BK226:BK248)</f>
        <v>0</v>
      </c>
    </row>
    <row r="225" spans="2:65" s="1" customFormat="1" ht="24" customHeight="1">
      <c r="B225" s="139"/>
      <c r="C225" s="140" t="s">
        <v>310</v>
      </c>
      <c r="D225" s="140" t="s">
        <v>184</v>
      </c>
      <c r="E225" s="141" t="s">
        <v>398</v>
      </c>
      <c r="F225" s="142" t="s">
        <v>1837</v>
      </c>
      <c r="G225" s="143" t="s">
        <v>242</v>
      </c>
      <c r="H225" s="144">
        <v>199.45</v>
      </c>
      <c r="I225" s="145"/>
      <c r="J225" s="145">
        <f>ROUND(I225*H225,2)</f>
        <v>0</v>
      </c>
      <c r="K225" s="142" t="s">
        <v>971</v>
      </c>
      <c r="L225" s="29"/>
      <c r="M225" s="146" t="s">
        <v>1</v>
      </c>
      <c r="N225" s="147" t="s">
        <v>37</v>
      </c>
      <c r="O225" s="148">
        <v>0.86299999999999999</v>
      </c>
      <c r="P225" s="148">
        <f>O225*H225</f>
        <v>172.12535</v>
      </c>
      <c r="Q225" s="148">
        <v>0.20222999999999999</v>
      </c>
      <c r="R225" s="148">
        <f>Q225*H225</f>
        <v>40.334773499999997</v>
      </c>
      <c r="S225" s="148">
        <v>0</v>
      </c>
      <c r="T225" s="149">
        <f>S225*H225</f>
        <v>0</v>
      </c>
      <c r="AR225" s="150" t="s">
        <v>188</v>
      </c>
      <c r="AT225" s="150" t="s">
        <v>184</v>
      </c>
      <c r="AU225" s="150" t="s">
        <v>82</v>
      </c>
      <c r="AY225" s="17" t="s">
        <v>182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7" t="s">
        <v>80</v>
      </c>
      <c r="BK225" s="151">
        <f>ROUND(I225*H225,2)</f>
        <v>0</v>
      </c>
      <c r="BL225" s="17" t="s">
        <v>188</v>
      </c>
      <c r="BM225" s="150" t="s">
        <v>1838</v>
      </c>
    </row>
    <row r="226" spans="2:65" s="13" customFormat="1">
      <c r="B226" s="159"/>
      <c r="D226" s="153" t="s">
        <v>195</v>
      </c>
      <c r="E226" s="160" t="s">
        <v>1</v>
      </c>
      <c r="F226" s="161" t="s">
        <v>1839</v>
      </c>
      <c r="H226" s="162">
        <v>228.15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195</v>
      </c>
      <c r="AU226" s="160" t="s">
        <v>82</v>
      </c>
      <c r="AV226" s="13" t="s">
        <v>82</v>
      </c>
      <c r="AW226" s="13" t="s">
        <v>28</v>
      </c>
      <c r="AX226" s="13" t="s">
        <v>72</v>
      </c>
      <c r="AY226" s="160" t="s">
        <v>182</v>
      </c>
    </row>
    <row r="227" spans="2:65" s="13" customFormat="1">
      <c r="B227" s="159"/>
      <c r="D227" s="153" t="s">
        <v>195</v>
      </c>
      <c r="E227" s="160" t="s">
        <v>1</v>
      </c>
      <c r="F227" s="161" t="s">
        <v>1840</v>
      </c>
      <c r="H227" s="162">
        <v>-24.5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195</v>
      </c>
      <c r="AU227" s="160" t="s">
        <v>82</v>
      </c>
      <c r="AV227" s="13" t="s">
        <v>82</v>
      </c>
      <c r="AW227" s="13" t="s">
        <v>28</v>
      </c>
      <c r="AX227" s="13" t="s">
        <v>72</v>
      </c>
      <c r="AY227" s="160" t="s">
        <v>182</v>
      </c>
    </row>
    <row r="228" spans="2:65" s="13" customFormat="1">
      <c r="B228" s="159"/>
      <c r="D228" s="153" t="s">
        <v>195</v>
      </c>
      <c r="E228" s="160" t="s">
        <v>1</v>
      </c>
      <c r="F228" s="161" t="s">
        <v>1841</v>
      </c>
      <c r="H228" s="162">
        <v>-4.2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195</v>
      </c>
      <c r="AU228" s="160" t="s">
        <v>82</v>
      </c>
      <c r="AV228" s="13" t="s">
        <v>82</v>
      </c>
      <c r="AW228" s="13" t="s">
        <v>28</v>
      </c>
      <c r="AX228" s="13" t="s">
        <v>72</v>
      </c>
      <c r="AY228" s="160" t="s">
        <v>182</v>
      </c>
    </row>
    <row r="229" spans="2:65" s="14" customFormat="1">
      <c r="B229" s="166"/>
      <c r="D229" s="153" t="s">
        <v>195</v>
      </c>
      <c r="E229" s="167" t="s">
        <v>1</v>
      </c>
      <c r="F229" s="168" t="s">
        <v>205</v>
      </c>
      <c r="H229" s="169">
        <v>199.45000000000002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195</v>
      </c>
      <c r="AU229" s="167" t="s">
        <v>82</v>
      </c>
      <c r="AV229" s="14" t="s">
        <v>188</v>
      </c>
      <c r="AW229" s="14" t="s">
        <v>28</v>
      </c>
      <c r="AX229" s="14" t="s">
        <v>80</v>
      </c>
      <c r="AY229" s="167" t="s">
        <v>182</v>
      </c>
    </row>
    <row r="230" spans="2:65" s="1" customFormat="1" ht="16.5" customHeight="1">
      <c r="B230" s="139"/>
      <c r="C230" s="140" t="s">
        <v>7</v>
      </c>
      <c r="D230" s="140" t="s">
        <v>184</v>
      </c>
      <c r="E230" s="141" t="s">
        <v>1842</v>
      </c>
      <c r="F230" s="142" t="s">
        <v>1843</v>
      </c>
      <c r="G230" s="143" t="s">
        <v>461</v>
      </c>
      <c r="H230" s="144">
        <v>8</v>
      </c>
      <c r="I230" s="145"/>
      <c r="J230" s="145">
        <f>ROUND(I230*H230,2)</f>
        <v>0</v>
      </c>
      <c r="K230" s="142" t="s">
        <v>971</v>
      </c>
      <c r="L230" s="29"/>
      <c r="M230" s="146" t="s">
        <v>1</v>
      </c>
      <c r="N230" s="147" t="s">
        <v>37</v>
      </c>
      <c r="O230" s="148">
        <v>0.245</v>
      </c>
      <c r="P230" s="148">
        <f>O230*H230</f>
        <v>1.96</v>
      </c>
      <c r="Q230" s="148">
        <v>3.7269999999999998E-2</v>
      </c>
      <c r="R230" s="148">
        <f>Q230*H230</f>
        <v>0.29815999999999998</v>
      </c>
      <c r="S230" s="148">
        <v>0</v>
      </c>
      <c r="T230" s="149">
        <f>S230*H230</f>
        <v>0</v>
      </c>
      <c r="AR230" s="150" t="s">
        <v>188</v>
      </c>
      <c r="AT230" s="150" t="s">
        <v>184</v>
      </c>
      <c r="AU230" s="150" t="s">
        <v>82</v>
      </c>
      <c r="AY230" s="17" t="s">
        <v>182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80</v>
      </c>
      <c r="BK230" s="151">
        <f>ROUND(I230*H230,2)</f>
        <v>0</v>
      </c>
      <c r="BL230" s="17" t="s">
        <v>188</v>
      </c>
      <c r="BM230" s="150" t="s">
        <v>1844</v>
      </c>
    </row>
    <row r="231" spans="2:65" s="13" customFormat="1">
      <c r="B231" s="159"/>
      <c r="D231" s="153" t="s">
        <v>195</v>
      </c>
      <c r="E231" s="160" t="s">
        <v>1</v>
      </c>
      <c r="F231" s="161" t="s">
        <v>1004</v>
      </c>
      <c r="H231" s="162">
        <v>8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4" customFormat="1">
      <c r="B232" s="166"/>
      <c r="D232" s="153" t="s">
        <v>195</v>
      </c>
      <c r="E232" s="167" t="s">
        <v>1</v>
      </c>
      <c r="F232" s="168" t="s">
        <v>205</v>
      </c>
      <c r="H232" s="169">
        <v>8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195</v>
      </c>
      <c r="AU232" s="167" t="s">
        <v>82</v>
      </c>
      <c r="AV232" s="14" t="s">
        <v>188</v>
      </c>
      <c r="AW232" s="14" t="s">
        <v>28</v>
      </c>
      <c r="AX232" s="14" t="s">
        <v>80</v>
      </c>
      <c r="AY232" s="167" t="s">
        <v>182</v>
      </c>
    </row>
    <row r="233" spans="2:65" s="1" customFormat="1" ht="16.5" customHeight="1">
      <c r="B233" s="139"/>
      <c r="C233" s="140" t="s">
        <v>318</v>
      </c>
      <c r="D233" s="140" t="s">
        <v>184</v>
      </c>
      <c r="E233" s="141" t="s">
        <v>1845</v>
      </c>
      <c r="F233" s="142" t="s">
        <v>1846</v>
      </c>
      <c r="G233" s="143" t="s">
        <v>461</v>
      </c>
      <c r="H233" s="144">
        <v>8</v>
      </c>
      <c r="I233" s="145"/>
      <c r="J233" s="145">
        <f>ROUND(I233*H233,2)</f>
        <v>0</v>
      </c>
      <c r="K233" s="142" t="s">
        <v>971</v>
      </c>
      <c r="L233" s="29"/>
      <c r="M233" s="146" t="s">
        <v>1</v>
      </c>
      <c r="N233" s="147" t="s">
        <v>37</v>
      </c>
      <c r="O233" s="148">
        <v>0.253</v>
      </c>
      <c r="P233" s="148">
        <f>O233*H233</f>
        <v>2.024</v>
      </c>
      <c r="Q233" s="148">
        <v>4.6449999999999998E-2</v>
      </c>
      <c r="R233" s="148">
        <f>Q233*H233</f>
        <v>0.37159999999999999</v>
      </c>
      <c r="S233" s="148">
        <v>0</v>
      </c>
      <c r="T233" s="149">
        <f>S233*H233</f>
        <v>0</v>
      </c>
      <c r="AR233" s="150" t="s">
        <v>188</v>
      </c>
      <c r="AT233" s="150" t="s">
        <v>184</v>
      </c>
      <c r="AU233" s="150" t="s">
        <v>82</v>
      </c>
      <c r="AY233" s="17" t="s">
        <v>182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7" t="s">
        <v>80</v>
      </c>
      <c r="BK233" s="151">
        <f>ROUND(I233*H233,2)</f>
        <v>0</v>
      </c>
      <c r="BL233" s="17" t="s">
        <v>188</v>
      </c>
      <c r="BM233" s="150" t="s">
        <v>1847</v>
      </c>
    </row>
    <row r="234" spans="2:65" s="13" customFormat="1">
      <c r="B234" s="159"/>
      <c r="D234" s="153" t="s">
        <v>195</v>
      </c>
      <c r="E234" s="160" t="s">
        <v>1</v>
      </c>
      <c r="F234" s="161" t="s">
        <v>1004</v>
      </c>
      <c r="H234" s="162">
        <v>8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8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16.5" customHeight="1">
      <c r="B236" s="139"/>
      <c r="C236" s="140" t="s">
        <v>323</v>
      </c>
      <c r="D236" s="140" t="s">
        <v>184</v>
      </c>
      <c r="E236" s="141" t="s">
        <v>1848</v>
      </c>
      <c r="F236" s="142" t="s">
        <v>1849</v>
      </c>
      <c r="G236" s="143" t="s">
        <v>192</v>
      </c>
      <c r="H236" s="144">
        <v>0.6</v>
      </c>
      <c r="I236" s="145"/>
      <c r="J236" s="145">
        <f>ROUND(I236*H236,2)</f>
        <v>0</v>
      </c>
      <c r="K236" s="142" t="s">
        <v>971</v>
      </c>
      <c r="L236" s="29"/>
      <c r="M236" s="146" t="s">
        <v>1</v>
      </c>
      <c r="N236" s="147" t="s">
        <v>37</v>
      </c>
      <c r="O236" s="148">
        <v>1.708</v>
      </c>
      <c r="P236" s="148">
        <f>O236*H236</f>
        <v>1.0247999999999999</v>
      </c>
      <c r="Q236" s="148">
        <v>2.4533</v>
      </c>
      <c r="R236" s="148">
        <f>Q236*H236</f>
        <v>1.4719800000000001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1850</v>
      </c>
    </row>
    <row r="237" spans="2:65" s="12" customFormat="1">
      <c r="B237" s="152"/>
      <c r="D237" s="153" t="s">
        <v>195</v>
      </c>
      <c r="E237" s="154" t="s">
        <v>1</v>
      </c>
      <c r="F237" s="155" t="s">
        <v>1851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1852</v>
      </c>
      <c r="H238" s="162">
        <v>0.6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0.6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341</v>
      </c>
      <c r="D240" s="140" t="s">
        <v>184</v>
      </c>
      <c r="E240" s="141" t="s">
        <v>1853</v>
      </c>
      <c r="F240" s="142" t="s">
        <v>1854</v>
      </c>
      <c r="G240" s="143" t="s">
        <v>242</v>
      </c>
      <c r="H240" s="144">
        <v>5.2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1.179</v>
      </c>
      <c r="P240" s="148">
        <f>O240*H240</f>
        <v>6.1308000000000007</v>
      </c>
      <c r="Q240" s="148">
        <v>1.052E-2</v>
      </c>
      <c r="R240" s="148">
        <f>Q240*H240</f>
        <v>5.4704000000000003E-2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1855</v>
      </c>
    </row>
    <row r="241" spans="2:65" s="13" customFormat="1">
      <c r="B241" s="159"/>
      <c r="D241" s="153" t="s">
        <v>195</v>
      </c>
      <c r="E241" s="160" t="s">
        <v>1</v>
      </c>
      <c r="F241" s="161" t="s">
        <v>1856</v>
      </c>
      <c r="H241" s="162">
        <v>5.2</v>
      </c>
      <c r="L241" s="159"/>
      <c r="M241" s="163"/>
      <c r="N241" s="164"/>
      <c r="O241" s="164"/>
      <c r="P241" s="164"/>
      <c r="Q241" s="164"/>
      <c r="R241" s="164"/>
      <c r="S241" s="164"/>
      <c r="T241" s="165"/>
      <c r="AT241" s="160" t="s">
        <v>195</v>
      </c>
      <c r="AU241" s="160" t="s">
        <v>82</v>
      </c>
      <c r="AV241" s="13" t="s">
        <v>82</v>
      </c>
      <c r="AW241" s="13" t="s">
        <v>28</v>
      </c>
      <c r="AX241" s="13" t="s">
        <v>72</v>
      </c>
      <c r="AY241" s="160" t="s">
        <v>182</v>
      </c>
    </row>
    <row r="242" spans="2:65" s="14" customFormat="1">
      <c r="B242" s="166"/>
      <c r="D242" s="153" t="s">
        <v>195</v>
      </c>
      <c r="E242" s="167" t="s">
        <v>1</v>
      </c>
      <c r="F242" s="168" t="s">
        <v>205</v>
      </c>
      <c r="H242" s="169">
        <v>5.2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195</v>
      </c>
      <c r="AU242" s="167" t="s">
        <v>82</v>
      </c>
      <c r="AV242" s="14" t="s">
        <v>188</v>
      </c>
      <c r="AW242" s="14" t="s">
        <v>28</v>
      </c>
      <c r="AX242" s="14" t="s">
        <v>80</v>
      </c>
      <c r="AY242" s="167" t="s">
        <v>182</v>
      </c>
    </row>
    <row r="243" spans="2:65" s="1" customFormat="1" ht="16.5" customHeight="1">
      <c r="B243" s="139"/>
      <c r="C243" s="140" t="s">
        <v>351</v>
      </c>
      <c r="D243" s="140" t="s">
        <v>184</v>
      </c>
      <c r="E243" s="141" t="s">
        <v>1857</v>
      </c>
      <c r="F243" s="142" t="s">
        <v>1858</v>
      </c>
      <c r="G243" s="143" t="s">
        <v>242</v>
      </c>
      <c r="H243" s="144">
        <v>5.2</v>
      </c>
      <c r="I243" s="145"/>
      <c r="J243" s="145">
        <f>ROUND(I243*H243,2)</f>
        <v>0</v>
      </c>
      <c r="K243" s="142" t="s">
        <v>193</v>
      </c>
      <c r="L243" s="29"/>
      <c r="M243" s="146" t="s">
        <v>1</v>
      </c>
      <c r="N243" s="147" t="s">
        <v>37</v>
      </c>
      <c r="O243" s="148">
        <v>0.497</v>
      </c>
      <c r="P243" s="148">
        <f>O243*H243</f>
        <v>2.5844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188</v>
      </c>
      <c r="AT243" s="150" t="s">
        <v>184</v>
      </c>
      <c r="AU243" s="150" t="s">
        <v>82</v>
      </c>
      <c r="AY243" s="17" t="s">
        <v>182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7" t="s">
        <v>80</v>
      </c>
      <c r="BK243" s="151">
        <f>ROUND(I243*H243,2)</f>
        <v>0</v>
      </c>
      <c r="BL243" s="17" t="s">
        <v>188</v>
      </c>
      <c r="BM243" s="150" t="s">
        <v>1859</v>
      </c>
    </row>
    <row r="244" spans="2:65" s="1" customFormat="1" ht="16.5" customHeight="1">
      <c r="B244" s="139"/>
      <c r="C244" s="140" t="s">
        <v>355</v>
      </c>
      <c r="D244" s="140" t="s">
        <v>184</v>
      </c>
      <c r="E244" s="141" t="s">
        <v>1860</v>
      </c>
      <c r="F244" s="142" t="s">
        <v>1861</v>
      </c>
      <c r="G244" s="143" t="s">
        <v>235</v>
      </c>
      <c r="H244" s="144">
        <v>0.13200000000000001</v>
      </c>
      <c r="I244" s="145"/>
      <c r="J244" s="145">
        <f>ROUND(I244*H244,2)</f>
        <v>0</v>
      </c>
      <c r="K244" s="142" t="s">
        <v>971</v>
      </c>
      <c r="L244" s="29"/>
      <c r="M244" s="146" t="s">
        <v>1</v>
      </c>
      <c r="N244" s="147" t="s">
        <v>37</v>
      </c>
      <c r="O244" s="148">
        <v>40.283999999999999</v>
      </c>
      <c r="P244" s="148">
        <f>O244*H244</f>
        <v>5.317488</v>
      </c>
      <c r="Q244" s="148">
        <v>1.04528</v>
      </c>
      <c r="R244" s="148">
        <f>Q244*H244</f>
        <v>0.13797696000000001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1862</v>
      </c>
    </row>
    <row r="245" spans="2:65" s="12" customFormat="1">
      <c r="B245" s="152"/>
      <c r="D245" s="153" t="s">
        <v>195</v>
      </c>
      <c r="E245" s="154" t="s">
        <v>1</v>
      </c>
      <c r="F245" s="155" t="s">
        <v>1863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1864</v>
      </c>
      <c r="H246" s="162">
        <v>0.13200000000000001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4" customFormat="1">
      <c r="B247" s="166"/>
      <c r="D247" s="153" t="s">
        <v>195</v>
      </c>
      <c r="E247" s="167" t="s">
        <v>1</v>
      </c>
      <c r="F247" s="168" t="s">
        <v>205</v>
      </c>
      <c r="H247" s="169">
        <v>0.13200000000000001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195</v>
      </c>
      <c r="AU247" s="167" t="s">
        <v>82</v>
      </c>
      <c r="AV247" s="14" t="s">
        <v>188</v>
      </c>
      <c r="AW247" s="14" t="s">
        <v>28</v>
      </c>
      <c r="AX247" s="14" t="s">
        <v>80</v>
      </c>
      <c r="AY247" s="167" t="s">
        <v>182</v>
      </c>
    </row>
    <row r="248" spans="2:65" s="11" customFormat="1" ht="20.9" customHeight="1">
      <c r="B248" s="127"/>
      <c r="D248" s="128" t="s">
        <v>71</v>
      </c>
      <c r="E248" s="137" t="s">
        <v>444</v>
      </c>
      <c r="F248" s="137" t="s">
        <v>1865</v>
      </c>
      <c r="J248" s="138">
        <f>BK248</f>
        <v>0</v>
      </c>
      <c r="L248" s="127"/>
      <c r="M248" s="131"/>
      <c r="N248" s="132"/>
      <c r="O248" s="132"/>
      <c r="P248" s="133">
        <f>SUM(P249:P274)</f>
        <v>743.58274900000015</v>
      </c>
      <c r="Q248" s="132"/>
      <c r="R248" s="133">
        <f>SUM(R249:R274)</f>
        <v>424.32249999999999</v>
      </c>
      <c r="S248" s="132"/>
      <c r="T248" s="134">
        <f>SUM(T249:T274)</f>
        <v>0</v>
      </c>
      <c r="AR248" s="128" t="s">
        <v>80</v>
      </c>
      <c r="AT248" s="135" t="s">
        <v>71</v>
      </c>
      <c r="AU248" s="135" t="s">
        <v>82</v>
      </c>
      <c r="AY248" s="128" t="s">
        <v>182</v>
      </c>
      <c r="BK248" s="136">
        <f>SUM(BK249:BK274)</f>
        <v>0</v>
      </c>
    </row>
    <row r="249" spans="2:65" s="1" customFormat="1" ht="16.5" customHeight="1">
      <c r="B249" s="139"/>
      <c r="C249" s="140" t="s">
        <v>362</v>
      </c>
      <c r="D249" s="140" t="s">
        <v>184</v>
      </c>
      <c r="E249" s="141" t="s">
        <v>1866</v>
      </c>
      <c r="F249" s="142" t="s">
        <v>1867</v>
      </c>
      <c r="G249" s="143" t="s">
        <v>192</v>
      </c>
      <c r="H249" s="144">
        <v>42.438000000000002</v>
      </c>
      <c r="I249" s="145"/>
      <c r="J249" s="145">
        <f>ROUND(I249*H249,2)</f>
        <v>0</v>
      </c>
      <c r="K249" s="142" t="s">
        <v>1</v>
      </c>
      <c r="L249" s="29"/>
      <c r="M249" s="146" t="s">
        <v>1</v>
      </c>
      <c r="N249" s="147" t="s">
        <v>37</v>
      </c>
      <c r="O249" s="148">
        <v>4.3810000000000002</v>
      </c>
      <c r="P249" s="148">
        <f>O249*H249</f>
        <v>185.92087800000002</v>
      </c>
      <c r="Q249" s="148">
        <v>2.5</v>
      </c>
      <c r="R249" s="148">
        <f>Q249*H249</f>
        <v>106.095</v>
      </c>
      <c r="S249" s="148">
        <v>0</v>
      </c>
      <c r="T249" s="149">
        <f>S249*H249</f>
        <v>0</v>
      </c>
      <c r="AR249" s="150" t="s">
        <v>188</v>
      </c>
      <c r="AT249" s="150" t="s">
        <v>184</v>
      </c>
      <c r="AU249" s="150" t="s">
        <v>206</v>
      </c>
      <c r="AY249" s="17" t="s">
        <v>182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80</v>
      </c>
      <c r="BK249" s="151">
        <f>ROUND(I249*H249,2)</f>
        <v>0</v>
      </c>
      <c r="BL249" s="17" t="s">
        <v>188</v>
      </c>
      <c r="BM249" s="150" t="s">
        <v>1868</v>
      </c>
    </row>
    <row r="250" spans="2:65" s="12" customFormat="1">
      <c r="B250" s="152"/>
      <c r="D250" s="153" t="s">
        <v>195</v>
      </c>
      <c r="E250" s="154" t="s">
        <v>1</v>
      </c>
      <c r="F250" s="155" t="s">
        <v>1869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195</v>
      </c>
      <c r="AU250" s="154" t="s">
        <v>206</v>
      </c>
      <c r="AV250" s="12" t="s">
        <v>80</v>
      </c>
      <c r="AW250" s="12" t="s">
        <v>28</v>
      </c>
      <c r="AX250" s="12" t="s">
        <v>72</v>
      </c>
      <c r="AY250" s="154" t="s">
        <v>182</v>
      </c>
    </row>
    <row r="251" spans="2:65" s="13" customFormat="1">
      <c r="B251" s="159"/>
      <c r="D251" s="153" t="s">
        <v>195</v>
      </c>
      <c r="E251" s="160" t="s">
        <v>1</v>
      </c>
      <c r="F251" s="161" t="s">
        <v>1870</v>
      </c>
      <c r="H251" s="162">
        <v>28.8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195</v>
      </c>
      <c r="AU251" s="160" t="s">
        <v>206</v>
      </c>
      <c r="AV251" s="13" t="s">
        <v>82</v>
      </c>
      <c r="AW251" s="13" t="s">
        <v>28</v>
      </c>
      <c r="AX251" s="13" t="s">
        <v>72</v>
      </c>
      <c r="AY251" s="160" t="s">
        <v>182</v>
      </c>
    </row>
    <row r="252" spans="2:65" s="13" customFormat="1">
      <c r="B252" s="159"/>
      <c r="D252" s="153" t="s">
        <v>195</v>
      </c>
      <c r="E252" s="160" t="s">
        <v>1</v>
      </c>
      <c r="F252" s="161" t="s">
        <v>1871</v>
      </c>
      <c r="H252" s="162">
        <v>4.8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195</v>
      </c>
      <c r="AU252" s="160" t="s">
        <v>206</v>
      </c>
      <c r="AV252" s="13" t="s">
        <v>82</v>
      </c>
      <c r="AW252" s="13" t="s">
        <v>28</v>
      </c>
      <c r="AX252" s="13" t="s">
        <v>72</v>
      </c>
      <c r="AY252" s="160" t="s">
        <v>182</v>
      </c>
    </row>
    <row r="253" spans="2:65" s="12" customFormat="1">
      <c r="B253" s="152"/>
      <c r="D253" s="153" t="s">
        <v>195</v>
      </c>
      <c r="E253" s="154" t="s">
        <v>1</v>
      </c>
      <c r="F253" s="155" t="s">
        <v>1872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206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1873</v>
      </c>
      <c r="H254" s="162">
        <v>2.25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206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3" customFormat="1">
      <c r="B255" s="159"/>
      <c r="D255" s="153" t="s">
        <v>195</v>
      </c>
      <c r="E255" s="160" t="s">
        <v>1</v>
      </c>
      <c r="F255" s="161" t="s">
        <v>1874</v>
      </c>
      <c r="H255" s="162">
        <v>1.125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195</v>
      </c>
      <c r="AU255" s="160" t="s">
        <v>206</v>
      </c>
      <c r="AV255" s="13" t="s">
        <v>82</v>
      </c>
      <c r="AW255" s="13" t="s">
        <v>28</v>
      </c>
      <c r="AX255" s="13" t="s">
        <v>72</v>
      </c>
      <c r="AY255" s="160" t="s">
        <v>182</v>
      </c>
    </row>
    <row r="256" spans="2:65" s="12" customFormat="1">
      <c r="B256" s="152"/>
      <c r="D256" s="153" t="s">
        <v>195</v>
      </c>
      <c r="E256" s="154" t="s">
        <v>1</v>
      </c>
      <c r="F256" s="155" t="s">
        <v>1875</v>
      </c>
      <c r="H256" s="154" t="s">
        <v>1</v>
      </c>
      <c r="L256" s="152"/>
      <c r="M256" s="156"/>
      <c r="N256" s="157"/>
      <c r="O256" s="157"/>
      <c r="P256" s="157"/>
      <c r="Q256" s="157"/>
      <c r="R256" s="157"/>
      <c r="S256" s="157"/>
      <c r="T256" s="158"/>
      <c r="AT256" s="154" t="s">
        <v>195</v>
      </c>
      <c r="AU256" s="154" t="s">
        <v>206</v>
      </c>
      <c r="AV256" s="12" t="s">
        <v>80</v>
      </c>
      <c r="AW256" s="12" t="s">
        <v>28</v>
      </c>
      <c r="AX256" s="12" t="s">
        <v>72</v>
      </c>
      <c r="AY256" s="154" t="s">
        <v>182</v>
      </c>
    </row>
    <row r="257" spans="2:65" s="13" customFormat="1">
      <c r="B257" s="159"/>
      <c r="D257" s="153" t="s">
        <v>195</v>
      </c>
      <c r="E257" s="160" t="s">
        <v>1</v>
      </c>
      <c r="F257" s="161" t="s">
        <v>1876</v>
      </c>
      <c r="H257" s="162">
        <v>2.4</v>
      </c>
      <c r="L257" s="159"/>
      <c r="M257" s="163"/>
      <c r="N257" s="164"/>
      <c r="O257" s="164"/>
      <c r="P257" s="164"/>
      <c r="Q257" s="164"/>
      <c r="R257" s="164"/>
      <c r="S257" s="164"/>
      <c r="T257" s="165"/>
      <c r="AT257" s="160" t="s">
        <v>195</v>
      </c>
      <c r="AU257" s="160" t="s">
        <v>206</v>
      </c>
      <c r="AV257" s="13" t="s">
        <v>82</v>
      </c>
      <c r="AW257" s="13" t="s">
        <v>28</v>
      </c>
      <c r="AX257" s="13" t="s">
        <v>72</v>
      </c>
      <c r="AY257" s="160" t="s">
        <v>182</v>
      </c>
    </row>
    <row r="258" spans="2:65" s="12" customFormat="1">
      <c r="B258" s="152"/>
      <c r="D258" s="153" t="s">
        <v>195</v>
      </c>
      <c r="E258" s="154" t="s">
        <v>1</v>
      </c>
      <c r="F258" s="155" t="s">
        <v>1877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195</v>
      </c>
      <c r="AU258" s="154" t="s">
        <v>206</v>
      </c>
      <c r="AV258" s="12" t="s">
        <v>80</v>
      </c>
      <c r="AW258" s="12" t="s">
        <v>28</v>
      </c>
      <c r="AX258" s="12" t="s">
        <v>72</v>
      </c>
      <c r="AY258" s="154" t="s">
        <v>182</v>
      </c>
    </row>
    <row r="259" spans="2:65" s="13" customFormat="1">
      <c r="B259" s="159"/>
      <c r="D259" s="153" t="s">
        <v>195</v>
      </c>
      <c r="E259" s="160" t="s">
        <v>1</v>
      </c>
      <c r="F259" s="161" t="s">
        <v>1878</v>
      </c>
      <c r="H259" s="162">
        <v>3.0630000000000002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195</v>
      </c>
      <c r="AU259" s="160" t="s">
        <v>206</v>
      </c>
      <c r="AV259" s="13" t="s">
        <v>82</v>
      </c>
      <c r="AW259" s="13" t="s">
        <v>28</v>
      </c>
      <c r="AX259" s="13" t="s">
        <v>72</v>
      </c>
      <c r="AY259" s="160" t="s">
        <v>182</v>
      </c>
    </row>
    <row r="260" spans="2:65" s="14" customFormat="1">
      <c r="B260" s="166"/>
      <c r="D260" s="153" t="s">
        <v>195</v>
      </c>
      <c r="E260" s="167" t="s">
        <v>1</v>
      </c>
      <c r="F260" s="168" t="s">
        <v>205</v>
      </c>
      <c r="H260" s="169">
        <v>42.438000000000002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195</v>
      </c>
      <c r="AU260" s="167" t="s">
        <v>206</v>
      </c>
      <c r="AV260" s="14" t="s">
        <v>188</v>
      </c>
      <c r="AW260" s="14" t="s">
        <v>28</v>
      </c>
      <c r="AX260" s="14" t="s">
        <v>80</v>
      </c>
      <c r="AY260" s="167" t="s">
        <v>182</v>
      </c>
    </row>
    <row r="261" spans="2:65" s="1" customFormat="1" ht="16.5" customHeight="1">
      <c r="B261" s="139"/>
      <c r="C261" s="140" t="s">
        <v>366</v>
      </c>
      <c r="D261" s="140" t="s">
        <v>184</v>
      </c>
      <c r="E261" s="141" t="s">
        <v>1879</v>
      </c>
      <c r="F261" s="142" t="s">
        <v>1880</v>
      </c>
      <c r="G261" s="143" t="s">
        <v>192</v>
      </c>
      <c r="H261" s="144">
        <v>54</v>
      </c>
      <c r="I261" s="145"/>
      <c r="J261" s="145">
        <f>ROUND(I261*H261,2)</f>
        <v>0</v>
      </c>
      <c r="K261" s="142" t="s">
        <v>1</v>
      </c>
      <c r="L261" s="29"/>
      <c r="M261" s="146" t="s">
        <v>1</v>
      </c>
      <c r="N261" s="147" t="s">
        <v>37</v>
      </c>
      <c r="O261" s="148">
        <v>4.3810000000000002</v>
      </c>
      <c r="P261" s="148">
        <f>O261*H261</f>
        <v>236.57400000000001</v>
      </c>
      <c r="Q261" s="148">
        <v>2.5</v>
      </c>
      <c r="R261" s="148">
        <f>Q261*H261</f>
        <v>135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206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1881</v>
      </c>
    </row>
    <row r="262" spans="2:65" s="13" customFormat="1">
      <c r="B262" s="159"/>
      <c r="D262" s="153" t="s">
        <v>195</v>
      </c>
      <c r="E262" s="160" t="s">
        <v>1</v>
      </c>
      <c r="F262" s="161" t="s">
        <v>1882</v>
      </c>
      <c r="H262" s="162">
        <v>54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195</v>
      </c>
      <c r="AU262" s="160" t="s">
        <v>206</v>
      </c>
      <c r="AV262" s="13" t="s">
        <v>82</v>
      </c>
      <c r="AW262" s="13" t="s">
        <v>28</v>
      </c>
      <c r="AX262" s="13" t="s">
        <v>72</v>
      </c>
      <c r="AY262" s="160" t="s">
        <v>182</v>
      </c>
    </row>
    <row r="263" spans="2:65" s="14" customFormat="1">
      <c r="B263" s="166"/>
      <c r="D263" s="153" t="s">
        <v>195</v>
      </c>
      <c r="E263" s="167" t="s">
        <v>1</v>
      </c>
      <c r="F263" s="168" t="s">
        <v>205</v>
      </c>
      <c r="H263" s="169">
        <v>54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195</v>
      </c>
      <c r="AU263" s="167" t="s">
        <v>206</v>
      </c>
      <c r="AV263" s="14" t="s">
        <v>188</v>
      </c>
      <c r="AW263" s="14" t="s">
        <v>28</v>
      </c>
      <c r="AX263" s="14" t="s">
        <v>80</v>
      </c>
      <c r="AY263" s="167" t="s">
        <v>182</v>
      </c>
    </row>
    <row r="264" spans="2:65" s="1" customFormat="1" ht="16.5" customHeight="1">
      <c r="B264" s="139"/>
      <c r="C264" s="140" t="s">
        <v>372</v>
      </c>
      <c r="D264" s="140" t="s">
        <v>184</v>
      </c>
      <c r="E264" s="141" t="s">
        <v>1883</v>
      </c>
      <c r="F264" s="142" t="s">
        <v>1884</v>
      </c>
      <c r="G264" s="143" t="s">
        <v>192</v>
      </c>
      <c r="H264" s="144">
        <v>10.08</v>
      </c>
      <c r="I264" s="145"/>
      <c r="J264" s="145">
        <f>ROUND(I264*H264,2)</f>
        <v>0</v>
      </c>
      <c r="K264" s="142" t="s">
        <v>1</v>
      </c>
      <c r="L264" s="29"/>
      <c r="M264" s="146" t="s">
        <v>1</v>
      </c>
      <c r="N264" s="147" t="s">
        <v>37</v>
      </c>
      <c r="O264" s="148">
        <v>4.3810000000000002</v>
      </c>
      <c r="P264" s="148">
        <f>O264*H264</f>
        <v>44.16048</v>
      </c>
      <c r="Q264" s="148">
        <v>2.5</v>
      </c>
      <c r="R264" s="148">
        <f>Q264*H264</f>
        <v>25.2</v>
      </c>
      <c r="S264" s="148">
        <v>0</v>
      </c>
      <c r="T264" s="149">
        <f>S264*H264</f>
        <v>0</v>
      </c>
      <c r="AR264" s="150" t="s">
        <v>188</v>
      </c>
      <c r="AT264" s="150" t="s">
        <v>184</v>
      </c>
      <c r="AU264" s="150" t="s">
        <v>206</v>
      </c>
      <c r="AY264" s="17" t="s">
        <v>182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80</v>
      </c>
      <c r="BK264" s="151">
        <f>ROUND(I264*H264,2)</f>
        <v>0</v>
      </c>
      <c r="BL264" s="17" t="s">
        <v>188</v>
      </c>
      <c r="BM264" s="150" t="s">
        <v>1885</v>
      </c>
    </row>
    <row r="265" spans="2:65" s="12" customFormat="1">
      <c r="B265" s="152"/>
      <c r="D265" s="153" t="s">
        <v>195</v>
      </c>
      <c r="E265" s="154" t="s">
        <v>1</v>
      </c>
      <c r="F265" s="155" t="s">
        <v>1886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195</v>
      </c>
      <c r="AU265" s="154" t="s">
        <v>206</v>
      </c>
      <c r="AV265" s="12" t="s">
        <v>80</v>
      </c>
      <c r="AW265" s="12" t="s">
        <v>28</v>
      </c>
      <c r="AX265" s="12" t="s">
        <v>72</v>
      </c>
      <c r="AY265" s="154" t="s">
        <v>182</v>
      </c>
    </row>
    <row r="266" spans="2:65" s="13" customFormat="1">
      <c r="B266" s="159"/>
      <c r="D266" s="153" t="s">
        <v>195</v>
      </c>
      <c r="E266" s="160" t="s">
        <v>1</v>
      </c>
      <c r="F266" s="161" t="s">
        <v>1887</v>
      </c>
      <c r="H266" s="162">
        <v>10.08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195</v>
      </c>
      <c r="AU266" s="160" t="s">
        <v>206</v>
      </c>
      <c r="AV266" s="13" t="s">
        <v>82</v>
      </c>
      <c r="AW266" s="13" t="s">
        <v>28</v>
      </c>
      <c r="AX266" s="13" t="s">
        <v>72</v>
      </c>
      <c r="AY266" s="160" t="s">
        <v>182</v>
      </c>
    </row>
    <row r="267" spans="2:65" s="14" customFormat="1">
      <c r="B267" s="166"/>
      <c r="D267" s="153" t="s">
        <v>195</v>
      </c>
      <c r="E267" s="167" t="s">
        <v>1</v>
      </c>
      <c r="F267" s="168" t="s">
        <v>205</v>
      </c>
      <c r="H267" s="169">
        <v>10.08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7" t="s">
        <v>195</v>
      </c>
      <c r="AU267" s="167" t="s">
        <v>206</v>
      </c>
      <c r="AV267" s="14" t="s">
        <v>188</v>
      </c>
      <c r="AW267" s="14" t="s">
        <v>28</v>
      </c>
      <c r="AX267" s="14" t="s">
        <v>80</v>
      </c>
      <c r="AY267" s="167" t="s">
        <v>182</v>
      </c>
    </row>
    <row r="268" spans="2:65" s="1" customFormat="1" ht="16.5" customHeight="1">
      <c r="B268" s="139"/>
      <c r="C268" s="140" t="s">
        <v>379</v>
      </c>
      <c r="D268" s="140" t="s">
        <v>184</v>
      </c>
      <c r="E268" s="141" t="s">
        <v>1888</v>
      </c>
      <c r="F268" s="142" t="s">
        <v>1889</v>
      </c>
      <c r="G268" s="143" t="s">
        <v>192</v>
      </c>
      <c r="H268" s="144">
        <v>57.960999999999999</v>
      </c>
      <c r="I268" s="145"/>
      <c r="J268" s="145">
        <f>ROUND(I268*H268,2)</f>
        <v>0</v>
      </c>
      <c r="K268" s="142" t="s">
        <v>1</v>
      </c>
      <c r="L268" s="29"/>
      <c r="M268" s="146" t="s">
        <v>1</v>
      </c>
      <c r="N268" s="147" t="s">
        <v>37</v>
      </c>
      <c r="O268" s="148">
        <v>4.3810000000000002</v>
      </c>
      <c r="P268" s="148">
        <f>O268*H268</f>
        <v>253.92714100000001</v>
      </c>
      <c r="Q268" s="148">
        <v>2.5</v>
      </c>
      <c r="R268" s="148">
        <f>Q268*H268</f>
        <v>144.9025</v>
      </c>
      <c r="S268" s="148">
        <v>0</v>
      </c>
      <c r="T268" s="149">
        <f>S268*H268</f>
        <v>0</v>
      </c>
      <c r="AR268" s="150" t="s">
        <v>188</v>
      </c>
      <c r="AT268" s="150" t="s">
        <v>184</v>
      </c>
      <c r="AU268" s="150" t="s">
        <v>206</v>
      </c>
      <c r="AY268" s="17" t="s">
        <v>182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80</v>
      </c>
      <c r="BK268" s="151">
        <f>ROUND(I268*H268,2)</f>
        <v>0</v>
      </c>
      <c r="BL268" s="17" t="s">
        <v>188</v>
      </c>
      <c r="BM268" s="150" t="s">
        <v>1890</v>
      </c>
    </row>
    <row r="269" spans="2:65" s="13" customFormat="1">
      <c r="B269" s="159"/>
      <c r="D269" s="153" t="s">
        <v>195</v>
      </c>
      <c r="E269" s="160" t="s">
        <v>1</v>
      </c>
      <c r="F269" s="161" t="s">
        <v>1891</v>
      </c>
      <c r="H269" s="162">
        <v>35.438000000000002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195</v>
      </c>
      <c r="AU269" s="160" t="s">
        <v>206</v>
      </c>
      <c r="AV269" s="13" t="s">
        <v>82</v>
      </c>
      <c r="AW269" s="13" t="s">
        <v>28</v>
      </c>
      <c r="AX269" s="13" t="s">
        <v>72</v>
      </c>
      <c r="AY269" s="160" t="s">
        <v>182</v>
      </c>
    </row>
    <row r="270" spans="2:65" s="13" customFormat="1">
      <c r="B270" s="159"/>
      <c r="D270" s="153" t="s">
        <v>195</v>
      </c>
      <c r="E270" s="160" t="s">
        <v>1</v>
      </c>
      <c r="F270" s="161" t="s">
        <v>1892</v>
      </c>
      <c r="H270" s="162">
        <v>22.523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195</v>
      </c>
      <c r="AU270" s="160" t="s">
        <v>206</v>
      </c>
      <c r="AV270" s="13" t="s">
        <v>82</v>
      </c>
      <c r="AW270" s="13" t="s">
        <v>28</v>
      </c>
      <c r="AX270" s="13" t="s">
        <v>72</v>
      </c>
      <c r="AY270" s="160" t="s">
        <v>182</v>
      </c>
    </row>
    <row r="271" spans="2:65" s="14" customFormat="1">
      <c r="B271" s="166"/>
      <c r="D271" s="153" t="s">
        <v>195</v>
      </c>
      <c r="E271" s="167" t="s">
        <v>1</v>
      </c>
      <c r="F271" s="168" t="s">
        <v>205</v>
      </c>
      <c r="H271" s="169">
        <v>57.960999999999999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7" t="s">
        <v>195</v>
      </c>
      <c r="AU271" s="167" t="s">
        <v>206</v>
      </c>
      <c r="AV271" s="14" t="s">
        <v>188</v>
      </c>
      <c r="AW271" s="14" t="s">
        <v>28</v>
      </c>
      <c r="AX271" s="14" t="s">
        <v>80</v>
      </c>
      <c r="AY271" s="167" t="s">
        <v>182</v>
      </c>
    </row>
    <row r="272" spans="2:65" s="1" customFormat="1" ht="16.5" customHeight="1">
      <c r="B272" s="139"/>
      <c r="C272" s="140" t="s">
        <v>385</v>
      </c>
      <c r="D272" s="140" t="s">
        <v>184</v>
      </c>
      <c r="E272" s="141" t="s">
        <v>1893</v>
      </c>
      <c r="F272" s="142" t="s">
        <v>1894</v>
      </c>
      <c r="G272" s="143" t="s">
        <v>192</v>
      </c>
      <c r="H272" s="144">
        <v>5.25</v>
      </c>
      <c r="I272" s="145"/>
      <c r="J272" s="145">
        <f>ROUND(I272*H272,2)</f>
        <v>0</v>
      </c>
      <c r="K272" s="142" t="s">
        <v>1</v>
      </c>
      <c r="L272" s="29"/>
      <c r="M272" s="146" t="s">
        <v>1</v>
      </c>
      <c r="N272" s="147" t="s">
        <v>37</v>
      </c>
      <c r="O272" s="148">
        <v>4.3810000000000002</v>
      </c>
      <c r="P272" s="148">
        <f>O272*H272</f>
        <v>23.000250000000001</v>
      </c>
      <c r="Q272" s="148">
        <v>2.5</v>
      </c>
      <c r="R272" s="148">
        <f>Q272*H272</f>
        <v>13.125</v>
      </c>
      <c r="S272" s="148">
        <v>0</v>
      </c>
      <c r="T272" s="149">
        <f>S272*H272</f>
        <v>0</v>
      </c>
      <c r="AR272" s="150" t="s">
        <v>188</v>
      </c>
      <c r="AT272" s="150" t="s">
        <v>184</v>
      </c>
      <c r="AU272" s="150" t="s">
        <v>206</v>
      </c>
      <c r="AY272" s="17" t="s">
        <v>182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80</v>
      </c>
      <c r="BK272" s="151">
        <f>ROUND(I272*H272,2)</f>
        <v>0</v>
      </c>
      <c r="BL272" s="17" t="s">
        <v>188</v>
      </c>
      <c r="BM272" s="150" t="s">
        <v>1895</v>
      </c>
    </row>
    <row r="273" spans="2:65" s="13" customFormat="1">
      <c r="B273" s="159"/>
      <c r="D273" s="153" t="s">
        <v>195</v>
      </c>
      <c r="E273" s="160" t="s">
        <v>1</v>
      </c>
      <c r="F273" s="161" t="s">
        <v>1896</v>
      </c>
      <c r="H273" s="162">
        <v>5.25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206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4" customFormat="1">
      <c r="B274" s="166"/>
      <c r="D274" s="153" t="s">
        <v>195</v>
      </c>
      <c r="E274" s="167" t="s">
        <v>1</v>
      </c>
      <c r="F274" s="168" t="s">
        <v>205</v>
      </c>
      <c r="H274" s="169">
        <v>5.25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195</v>
      </c>
      <c r="AU274" s="167" t="s">
        <v>206</v>
      </c>
      <c r="AV274" s="14" t="s">
        <v>188</v>
      </c>
      <c r="AW274" s="14" t="s">
        <v>28</v>
      </c>
      <c r="AX274" s="14" t="s">
        <v>80</v>
      </c>
      <c r="AY274" s="167" t="s">
        <v>182</v>
      </c>
    </row>
    <row r="275" spans="2:65" s="11" customFormat="1" ht="22.9" customHeight="1">
      <c r="B275" s="127"/>
      <c r="D275" s="128" t="s">
        <v>71</v>
      </c>
      <c r="E275" s="137" t="s">
        <v>188</v>
      </c>
      <c r="F275" s="137" t="s">
        <v>602</v>
      </c>
      <c r="J275" s="138">
        <f>BK275</f>
        <v>0</v>
      </c>
      <c r="L275" s="127"/>
      <c r="M275" s="131"/>
      <c r="N275" s="132"/>
      <c r="O275" s="132"/>
      <c r="P275" s="133">
        <f>SUM(P276:P288)</f>
        <v>22.185738000000001</v>
      </c>
      <c r="Q275" s="132"/>
      <c r="R275" s="133">
        <f>SUM(R276:R288)</f>
        <v>3.6221216199999997</v>
      </c>
      <c r="S275" s="132"/>
      <c r="T275" s="134">
        <f>SUM(T276:T288)</f>
        <v>0</v>
      </c>
      <c r="AR275" s="128" t="s">
        <v>80</v>
      </c>
      <c r="AT275" s="135" t="s">
        <v>71</v>
      </c>
      <c r="AU275" s="135" t="s">
        <v>80</v>
      </c>
      <c r="AY275" s="128" t="s">
        <v>182</v>
      </c>
      <c r="BK275" s="136">
        <f>SUM(BK276:BK288)</f>
        <v>0</v>
      </c>
    </row>
    <row r="276" spans="2:65" s="1" customFormat="1" ht="16.5" customHeight="1">
      <c r="B276" s="139"/>
      <c r="C276" s="140" t="s">
        <v>391</v>
      </c>
      <c r="D276" s="140" t="s">
        <v>184</v>
      </c>
      <c r="E276" s="141" t="s">
        <v>1897</v>
      </c>
      <c r="F276" s="142" t="s">
        <v>1898</v>
      </c>
      <c r="G276" s="143" t="s">
        <v>192</v>
      </c>
      <c r="H276" s="144">
        <v>1.335</v>
      </c>
      <c r="I276" s="145"/>
      <c r="J276" s="145">
        <f>ROUND(I276*H276,2)</f>
        <v>0</v>
      </c>
      <c r="K276" s="142" t="s">
        <v>193</v>
      </c>
      <c r="L276" s="29"/>
      <c r="M276" s="146" t="s">
        <v>1</v>
      </c>
      <c r="N276" s="147" t="s">
        <v>37</v>
      </c>
      <c r="O276" s="148">
        <v>1.448</v>
      </c>
      <c r="P276" s="148">
        <f>O276*H276</f>
        <v>1.9330799999999999</v>
      </c>
      <c r="Q276" s="148">
        <v>2.4533999999999998</v>
      </c>
      <c r="R276" s="148">
        <f>Q276*H276</f>
        <v>3.2752889999999995</v>
      </c>
      <c r="S276" s="148">
        <v>0</v>
      </c>
      <c r="T276" s="149">
        <f>S276*H276</f>
        <v>0</v>
      </c>
      <c r="AR276" s="150" t="s">
        <v>188</v>
      </c>
      <c r="AT276" s="150" t="s">
        <v>184</v>
      </c>
      <c r="AU276" s="150" t="s">
        <v>82</v>
      </c>
      <c r="AY276" s="17" t="s">
        <v>182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7" t="s">
        <v>80</v>
      </c>
      <c r="BK276" s="151">
        <f>ROUND(I276*H276,2)</f>
        <v>0</v>
      </c>
      <c r="BL276" s="17" t="s">
        <v>188</v>
      </c>
      <c r="BM276" s="150" t="s">
        <v>1899</v>
      </c>
    </row>
    <row r="277" spans="2:65" s="13" customFormat="1">
      <c r="B277" s="159"/>
      <c r="D277" s="153" t="s">
        <v>195</v>
      </c>
      <c r="E277" s="160" t="s">
        <v>1</v>
      </c>
      <c r="F277" s="161" t="s">
        <v>1900</v>
      </c>
      <c r="H277" s="162">
        <v>0.52500000000000002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3" customFormat="1">
      <c r="B278" s="159"/>
      <c r="D278" s="153" t="s">
        <v>195</v>
      </c>
      <c r="E278" s="160" t="s">
        <v>1</v>
      </c>
      <c r="F278" s="161" t="s">
        <v>1901</v>
      </c>
      <c r="H278" s="162">
        <v>0.81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195</v>
      </c>
      <c r="AU278" s="160" t="s">
        <v>82</v>
      </c>
      <c r="AV278" s="13" t="s">
        <v>82</v>
      </c>
      <c r="AW278" s="13" t="s">
        <v>28</v>
      </c>
      <c r="AX278" s="13" t="s">
        <v>72</v>
      </c>
      <c r="AY278" s="160" t="s">
        <v>182</v>
      </c>
    </row>
    <row r="279" spans="2:65" s="14" customFormat="1">
      <c r="B279" s="166"/>
      <c r="D279" s="153" t="s">
        <v>195</v>
      </c>
      <c r="E279" s="167" t="s">
        <v>1</v>
      </c>
      <c r="F279" s="168" t="s">
        <v>205</v>
      </c>
      <c r="H279" s="169">
        <v>1.335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7" t="s">
        <v>195</v>
      </c>
      <c r="AU279" s="167" t="s">
        <v>82</v>
      </c>
      <c r="AV279" s="14" t="s">
        <v>188</v>
      </c>
      <c r="AW279" s="14" t="s">
        <v>28</v>
      </c>
      <c r="AX279" s="14" t="s">
        <v>80</v>
      </c>
      <c r="AY279" s="167" t="s">
        <v>182</v>
      </c>
    </row>
    <row r="280" spans="2:65" s="1" customFormat="1" ht="16.5" customHeight="1">
      <c r="B280" s="139"/>
      <c r="C280" s="140" t="s">
        <v>397</v>
      </c>
      <c r="D280" s="140" t="s">
        <v>184</v>
      </c>
      <c r="E280" s="141" t="s">
        <v>689</v>
      </c>
      <c r="F280" s="142" t="s">
        <v>690</v>
      </c>
      <c r="G280" s="143" t="s">
        <v>242</v>
      </c>
      <c r="H280" s="144">
        <v>10.65</v>
      </c>
      <c r="I280" s="145"/>
      <c r="J280" s="145">
        <f>ROUND(I280*H280,2)</f>
        <v>0</v>
      </c>
      <c r="K280" s="142" t="s">
        <v>971</v>
      </c>
      <c r="L280" s="29"/>
      <c r="M280" s="146" t="s">
        <v>1</v>
      </c>
      <c r="N280" s="147" t="s">
        <v>37</v>
      </c>
      <c r="O280" s="148">
        <v>0.68100000000000005</v>
      </c>
      <c r="P280" s="148">
        <f>O280*H280</f>
        <v>7.2526500000000009</v>
      </c>
      <c r="Q280" s="148">
        <v>5.1900000000000002E-3</v>
      </c>
      <c r="R280" s="148">
        <f>Q280*H280</f>
        <v>5.5273500000000003E-2</v>
      </c>
      <c r="S280" s="148">
        <v>0</v>
      </c>
      <c r="T280" s="149">
        <f>S280*H280</f>
        <v>0</v>
      </c>
      <c r="AR280" s="150" t="s">
        <v>188</v>
      </c>
      <c r="AT280" s="150" t="s">
        <v>184</v>
      </c>
      <c r="AU280" s="150" t="s">
        <v>82</v>
      </c>
      <c r="AY280" s="17" t="s">
        <v>182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7" t="s">
        <v>80</v>
      </c>
      <c r="BK280" s="151">
        <f>ROUND(I280*H280,2)</f>
        <v>0</v>
      </c>
      <c r="BL280" s="17" t="s">
        <v>188</v>
      </c>
      <c r="BM280" s="150" t="s">
        <v>1902</v>
      </c>
    </row>
    <row r="281" spans="2:65" s="13" customFormat="1">
      <c r="B281" s="159"/>
      <c r="D281" s="153" t="s">
        <v>195</v>
      </c>
      <c r="E281" s="160" t="s">
        <v>1</v>
      </c>
      <c r="F281" s="161" t="s">
        <v>1903</v>
      </c>
      <c r="H281" s="162">
        <v>5.25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3" customFormat="1">
      <c r="B282" s="159"/>
      <c r="D282" s="153" t="s">
        <v>195</v>
      </c>
      <c r="E282" s="160" t="s">
        <v>1</v>
      </c>
      <c r="F282" s="161" t="s">
        <v>1904</v>
      </c>
      <c r="H282" s="162">
        <v>5.4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195</v>
      </c>
      <c r="AU282" s="160" t="s">
        <v>82</v>
      </c>
      <c r="AV282" s="13" t="s">
        <v>82</v>
      </c>
      <c r="AW282" s="13" t="s">
        <v>28</v>
      </c>
      <c r="AX282" s="13" t="s">
        <v>72</v>
      </c>
      <c r="AY282" s="160" t="s">
        <v>182</v>
      </c>
    </row>
    <row r="283" spans="2:65" s="14" customFormat="1">
      <c r="B283" s="166"/>
      <c r="D283" s="153" t="s">
        <v>195</v>
      </c>
      <c r="E283" s="167" t="s">
        <v>1</v>
      </c>
      <c r="F283" s="168" t="s">
        <v>205</v>
      </c>
      <c r="H283" s="169">
        <v>10.65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195</v>
      </c>
      <c r="AU283" s="167" t="s">
        <v>82</v>
      </c>
      <c r="AV283" s="14" t="s">
        <v>188</v>
      </c>
      <c r="AW283" s="14" t="s">
        <v>28</v>
      </c>
      <c r="AX283" s="14" t="s">
        <v>80</v>
      </c>
      <c r="AY283" s="167" t="s">
        <v>182</v>
      </c>
    </row>
    <row r="284" spans="2:65" s="1" customFormat="1" ht="16.5" customHeight="1">
      <c r="B284" s="139"/>
      <c r="C284" s="140" t="s">
        <v>417</v>
      </c>
      <c r="D284" s="140" t="s">
        <v>184</v>
      </c>
      <c r="E284" s="141" t="s">
        <v>695</v>
      </c>
      <c r="F284" s="142" t="s">
        <v>696</v>
      </c>
      <c r="G284" s="143" t="s">
        <v>242</v>
      </c>
      <c r="H284" s="144">
        <v>10.65</v>
      </c>
      <c r="I284" s="145"/>
      <c r="J284" s="145">
        <f>ROUND(I284*H284,2)</f>
        <v>0</v>
      </c>
      <c r="K284" s="142" t="s">
        <v>971</v>
      </c>
      <c r="L284" s="29"/>
      <c r="M284" s="146" t="s">
        <v>1</v>
      </c>
      <c r="N284" s="147" t="s">
        <v>37</v>
      </c>
      <c r="O284" s="148">
        <v>0.24</v>
      </c>
      <c r="P284" s="148">
        <f>O284*H284</f>
        <v>2.556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188</v>
      </c>
      <c r="AT284" s="150" t="s">
        <v>184</v>
      </c>
      <c r="AU284" s="150" t="s">
        <v>82</v>
      </c>
      <c r="AY284" s="17" t="s">
        <v>182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7" t="s">
        <v>80</v>
      </c>
      <c r="BK284" s="151">
        <f>ROUND(I284*H284,2)</f>
        <v>0</v>
      </c>
      <c r="BL284" s="17" t="s">
        <v>188</v>
      </c>
      <c r="BM284" s="150" t="s">
        <v>1905</v>
      </c>
    </row>
    <row r="285" spans="2:65" s="1" customFormat="1" ht="24" customHeight="1">
      <c r="B285" s="139"/>
      <c r="C285" s="140" t="s">
        <v>423</v>
      </c>
      <c r="D285" s="140" t="s">
        <v>184</v>
      </c>
      <c r="E285" s="141" t="s">
        <v>1906</v>
      </c>
      <c r="F285" s="142" t="s">
        <v>1907</v>
      </c>
      <c r="G285" s="143" t="s">
        <v>235</v>
      </c>
      <c r="H285" s="144">
        <v>0.27700000000000002</v>
      </c>
      <c r="I285" s="145"/>
      <c r="J285" s="145">
        <f>ROUND(I285*H285,2)</f>
        <v>0</v>
      </c>
      <c r="K285" s="142" t="s">
        <v>971</v>
      </c>
      <c r="L285" s="29"/>
      <c r="M285" s="146" t="s">
        <v>1</v>
      </c>
      <c r="N285" s="147" t="s">
        <v>37</v>
      </c>
      <c r="O285" s="148">
        <v>37.704000000000001</v>
      </c>
      <c r="P285" s="148">
        <f>O285*H285</f>
        <v>10.444008000000002</v>
      </c>
      <c r="Q285" s="148">
        <v>1.0525599999999999</v>
      </c>
      <c r="R285" s="148">
        <f>Q285*H285</f>
        <v>0.29155912</v>
      </c>
      <c r="S285" s="148">
        <v>0</v>
      </c>
      <c r="T285" s="149">
        <f>S285*H285</f>
        <v>0</v>
      </c>
      <c r="AR285" s="150" t="s">
        <v>188</v>
      </c>
      <c r="AT285" s="150" t="s">
        <v>184</v>
      </c>
      <c r="AU285" s="150" t="s">
        <v>82</v>
      </c>
      <c r="AY285" s="17" t="s">
        <v>182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7" t="s">
        <v>80</v>
      </c>
      <c r="BK285" s="151">
        <f>ROUND(I285*H285,2)</f>
        <v>0</v>
      </c>
      <c r="BL285" s="17" t="s">
        <v>188</v>
      </c>
      <c r="BM285" s="150" t="s">
        <v>1908</v>
      </c>
    </row>
    <row r="286" spans="2:65" s="12" customFormat="1">
      <c r="B286" s="152"/>
      <c r="D286" s="153" t="s">
        <v>195</v>
      </c>
      <c r="E286" s="154" t="s">
        <v>1</v>
      </c>
      <c r="F286" s="155" t="s">
        <v>1863</v>
      </c>
      <c r="H286" s="154" t="s">
        <v>1</v>
      </c>
      <c r="L286" s="152"/>
      <c r="M286" s="156"/>
      <c r="N286" s="157"/>
      <c r="O286" s="157"/>
      <c r="P286" s="157"/>
      <c r="Q286" s="157"/>
      <c r="R286" s="157"/>
      <c r="S286" s="157"/>
      <c r="T286" s="158"/>
      <c r="AT286" s="154" t="s">
        <v>195</v>
      </c>
      <c r="AU286" s="154" t="s">
        <v>82</v>
      </c>
      <c r="AV286" s="12" t="s">
        <v>80</v>
      </c>
      <c r="AW286" s="12" t="s">
        <v>28</v>
      </c>
      <c r="AX286" s="12" t="s">
        <v>72</v>
      </c>
      <c r="AY286" s="154" t="s">
        <v>182</v>
      </c>
    </row>
    <row r="287" spans="2:65" s="13" customFormat="1">
      <c r="B287" s="159"/>
      <c r="D287" s="153" t="s">
        <v>195</v>
      </c>
      <c r="E287" s="160" t="s">
        <v>1</v>
      </c>
      <c r="F287" s="161" t="s">
        <v>1909</v>
      </c>
      <c r="H287" s="162">
        <v>0.27700000000000002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195</v>
      </c>
      <c r="AU287" s="160" t="s">
        <v>82</v>
      </c>
      <c r="AV287" s="13" t="s">
        <v>82</v>
      </c>
      <c r="AW287" s="13" t="s">
        <v>28</v>
      </c>
      <c r="AX287" s="13" t="s">
        <v>72</v>
      </c>
      <c r="AY287" s="160" t="s">
        <v>182</v>
      </c>
    </row>
    <row r="288" spans="2:65" s="14" customFormat="1">
      <c r="B288" s="166"/>
      <c r="D288" s="153" t="s">
        <v>195</v>
      </c>
      <c r="E288" s="167" t="s">
        <v>1</v>
      </c>
      <c r="F288" s="168" t="s">
        <v>205</v>
      </c>
      <c r="H288" s="169">
        <v>0.27700000000000002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195</v>
      </c>
      <c r="AU288" s="167" t="s">
        <v>82</v>
      </c>
      <c r="AV288" s="14" t="s">
        <v>188</v>
      </c>
      <c r="AW288" s="14" t="s">
        <v>28</v>
      </c>
      <c r="AX288" s="14" t="s">
        <v>80</v>
      </c>
      <c r="AY288" s="167" t="s">
        <v>182</v>
      </c>
    </row>
    <row r="289" spans="2:65" s="11" customFormat="1" ht="22.9" customHeight="1">
      <c r="B289" s="127"/>
      <c r="D289" s="128" t="s">
        <v>71</v>
      </c>
      <c r="E289" s="137" t="s">
        <v>215</v>
      </c>
      <c r="F289" s="137" t="s">
        <v>787</v>
      </c>
      <c r="J289" s="138">
        <f>BK289</f>
        <v>0</v>
      </c>
      <c r="L289" s="127"/>
      <c r="M289" s="131"/>
      <c r="N289" s="132"/>
      <c r="O289" s="132"/>
      <c r="P289" s="133">
        <f>SUM(P290:P299)</f>
        <v>17.928000000000001</v>
      </c>
      <c r="Q289" s="132"/>
      <c r="R289" s="133">
        <f>SUM(R290:R299)</f>
        <v>5.7888000000000002</v>
      </c>
      <c r="S289" s="132"/>
      <c r="T289" s="134">
        <f>SUM(T290:T299)</f>
        <v>0</v>
      </c>
      <c r="AR289" s="128" t="s">
        <v>80</v>
      </c>
      <c r="AT289" s="135" t="s">
        <v>71</v>
      </c>
      <c r="AU289" s="135" t="s">
        <v>80</v>
      </c>
      <c r="AY289" s="128" t="s">
        <v>182</v>
      </c>
      <c r="BK289" s="136">
        <f>SUM(BK290:BK299)</f>
        <v>0</v>
      </c>
    </row>
    <row r="290" spans="2:65" s="1" customFormat="1" ht="16.5" customHeight="1">
      <c r="B290" s="139"/>
      <c r="C290" s="140" t="s">
        <v>432</v>
      </c>
      <c r="D290" s="140" t="s">
        <v>184</v>
      </c>
      <c r="E290" s="141" t="s">
        <v>1910</v>
      </c>
      <c r="F290" s="142" t="s">
        <v>1911</v>
      </c>
      <c r="G290" s="143" t="s">
        <v>242</v>
      </c>
      <c r="H290" s="144">
        <v>27</v>
      </c>
      <c r="I290" s="145"/>
      <c r="J290" s="145">
        <f>ROUND(I290*H290,2)</f>
        <v>0</v>
      </c>
      <c r="K290" s="142" t="s">
        <v>971</v>
      </c>
      <c r="L290" s="29"/>
      <c r="M290" s="146" t="s">
        <v>1</v>
      </c>
      <c r="N290" s="147" t="s">
        <v>37</v>
      </c>
      <c r="O290" s="148">
        <v>1.6E-2</v>
      </c>
      <c r="P290" s="148">
        <f>O290*H290</f>
        <v>0.432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188</v>
      </c>
      <c r="AT290" s="150" t="s">
        <v>184</v>
      </c>
      <c r="AU290" s="150" t="s">
        <v>82</v>
      </c>
      <c r="AY290" s="17" t="s">
        <v>182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80</v>
      </c>
      <c r="BK290" s="151">
        <f>ROUND(I290*H290,2)</f>
        <v>0</v>
      </c>
      <c r="BL290" s="17" t="s">
        <v>188</v>
      </c>
      <c r="BM290" s="150" t="s">
        <v>1912</v>
      </c>
    </row>
    <row r="291" spans="2:65" s="12" customFormat="1">
      <c r="B291" s="152"/>
      <c r="D291" s="153" t="s">
        <v>195</v>
      </c>
      <c r="E291" s="154" t="s">
        <v>1</v>
      </c>
      <c r="F291" s="155" t="s">
        <v>1913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195</v>
      </c>
      <c r="AU291" s="154" t="s">
        <v>82</v>
      </c>
      <c r="AV291" s="12" t="s">
        <v>80</v>
      </c>
      <c r="AW291" s="12" t="s">
        <v>28</v>
      </c>
      <c r="AX291" s="12" t="s">
        <v>72</v>
      </c>
      <c r="AY291" s="154" t="s">
        <v>182</v>
      </c>
    </row>
    <row r="292" spans="2:65" s="13" customFormat="1">
      <c r="B292" s="159"/>
      <c r="D292" s="153" t="s">
        <v>195</v>
      </c>
      <c r="E292" s="160" t="s">
        <v>1</v>
      </c>
      <c r="F292" s="161" t="s">
        <v>362</v>
      </c>
      <c r="H292" s="162">
        <v>27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195</v>
      </c>
      <c r="AU292" s="160" t="s">
        <v>82</v>
      </c>
      <c r="AV292" s="13" t="s">
        <v>82</v>
      </c>
      <c r="AW292" s="13" t="s">
        <v>28</v>
      </c>
      <c r="AX292" s="13" t="s">
        <v>72</v>
      </c>
      <c r="AY292" s="160" t="s">
        <v>182</v>
      </c>
    </row>
    <row r="293" spans="2:65" s="14" customFormat="1">
      <c r="B293" s="166"/>
      <c r="D293" s="153" t="s">
        <v>195</v>
      </c>
      <c r="E293" s="167" t="s">
        <v>1</v>
      </c>
      <c r="F293" s="168" t="s">
        <v>205</v>
      </c>
      <c r="H293" s="169">
        <v>27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195</v>
      </c>
      <c r="AU293" s="167" t="s">
        <v>82</v>
      </c>
      <c r="AV293" s="14" t="s">
        <v>188</v>
      </c>
      <c r="AW293" s="14" t="s">
        <v>28</v>
      </c>
      <c r="AX293" s="14" t="s">
        <v>80</v>
      </c>
      <c r="AY293" s="167" t="s">
        <v>182</v>
      </c>
    </row>
    <row r="294" spans="2:65" s="1" customFormat="1" ht="24" customHeight="1">
      <c r="B294" s="139"/>
      <c r="C294" s="140" t="s">
        <v>440</v>
      </c>
      <c r="D294" s="140" t="s">
        <v>184</v>
      </c>
      <c r="E294" s="141" t="s">
        <v>1914</v>
      </c>
      <c r="F294" s="142" t="s">
        <v>1915</v>
      </c>
      <c r="G294" s="143" t="s">
        <v>242</v>
      </c>
      <c r="H294" s="144">
        <v>27</v>
      </c>
      <c r="I294" s="145"/>
      <c r="J294" s="145">
        <f>ROUND(I294*H294,2)</f>
        <v>0</v>
      </c>
      <c r="K294" s="142" t="s">
        <v>193</v>
      </c>
      <c r="L294" s="29"/>
      <c r="M294" s="146" t="s">
        <v>1</v>
      </c>
      <c r="N294" s="147" t="s">
        <v>37</v>
      </c>
      <c r="O294" s="148">
        <v>0.64800000000000002</v>
      </c>
      <c r="P294" s="148">
        <f>O294*H294</f>
        <v>17.496000000000002</v>
      </c>
      <c r="Q294" s="148">
        <v>0.10100000000000001</v>
      </c>
      <c r="R294" s="148">
        <f>Q294*H294</f>
        <v>2.7270000000000003</v>
      </c>
      <c r="S294" s="148">
        <v>0</v>
      </c>
      <c r="T294" s="149">
        <f>S294*H294</f>
        <v>0</v>
      </c>
      <c r="AR294" s="150" t="s">
        <v>188</v>
      </c>
      <c r="AT294" s="150" t="s">
        <v>184</v>
      </c>
      <c r="AU294" s="150" t="s">
        <v>82</v>
      </c>
      <c r="AY294" s="17" t="s">
        <v>182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80</v>
      </c>
      <c r="BK294" s="151">
        <f>ROUND(I294*H294,2)</f>
        <v>0</v>
      </c>
      <c r="BL294" s="17" t="s">
        <v>188</v>
      </c>
      <c r="BM294" s="150" t="s">
        <v>1916</v>
      </c>
    </row>
    <row r="295" spans="2:65" s="12" customFormat="1">
      <c r="B295" s="152"/>
      <c r="D295" s="153" t="s">
        <v>195</v>
      </c>
      <c r="E295" s="154" t="s">
        <v>1</v>
      </c>
      <c r="F295" s="155" t="s">
        <v>1917</v>
      </c>
      <c r="H295" s="154" t="s">
        <v>1</v>
      </c>
      <c r="L295" s="152"/>
      <c r="M295" s="156"/>
      <c r="N295" s="157"/>
      <c r="O295" s="157"/>
      <c r="P295" s="157"/>
      <c r="Q295" s="157"/>
      <c r="R295" s="157"/>
      <c r="S295" s="157"/>
      <c r="T295" s="158"/>
      <c r="AT295" s="154" t="s">
        <v>195</v>
      </c>
      <c r="AU295" s="154" t="s">
        <v>82</v>
      </c>
      <c r="AV295" s="12" t="s">
        <v>80</v>
      </c>
      <c r="AW295" s="12" t="s">
        <v>28</v>
      </c>
      <c r="AX295" s="12" t="s">
        <v>72</v>
      </c>
      <c r="AY295" s="154" t="s">
        <v>182</v>
      </c>
    </row>
    <row r="296" spans="2:65" s="13" customFormat="1">
      <c r="B296" s="159"/>
      <c r="D296" s="153" t="s">
        <v>195</v>
      </c>
      <c r="E296" s="160" t="s">
        <v>1</v>
      </c>
      <c r="F296" s="161" t="s">
        <v>362</v>
      </c>
      <c r="H296" s="162">
        <v>27</v>
      </c>
      <c r="L296" s="159"/>
      <c r="M296" s="163"/>
      <c r="N296" s="164"/>
      <c r="O296" s="164"/>
      <c r="P296" s="164"/>
      <c r="Q296" s="164"/>
      <c r="R296" s="164"/>
      <c r="S296" s="164"/>
      <c r="T296" s="165"/>
      <c r="AT296" s="160" t="s">
        <v>195</v>
      </c>
      <c r="AU296" s="160" t="s">
        <v>82</v>
      </c>
      <c r="AV296" s="13" t="s">
        <v>82</v>
      </c>
      <c r="AW296" s="13" t="s">
        <v>28</v>
      </c>
      <c r="AX296" s="13" t="s">
        <v>72</v>
      </c>
      <c r="AY296" s="160" t="s">
        <v>182</v>
      </c>
    </row>
    <row r="297" spans="2:65" s="14" customFormat="1">
      <c r="B297" s="166"/>
      <c r="D297" s="153" t="s">
        <v>195</v>
      </c>
      <c r="E297" s="167" t="s">
        <v>1</v>
      </c>
      <c r="F297" s="168" t="s">
        <v>205</v>
      </c>
      <c r="H297" s="169">
        <v>27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195</v>
      </c>
      <c r="AU297" s="167" t="s">
        <v>82</v>
      </c>
      <c r="AV297" s="14" t="s">
        <v>188</v>
      </c>
      <c r="AW297" s="14" t="s">
        <v>28</v>
      </c>
      <c r="AX297" s="14" t="s">
        <v>80</v>
      </c>
      <c r="AY297" s="167" t="s">
        <v>182</v>
      </c>
    </row>
    <row r="298" spans="2:65" s="1" customFormat="1" ht="16.5" customHeight="1">
      <c r="B298" s="139"/>
      <c r="C298" s="173" t="s">
        <v>444</v>
      </c>
      <c r="D298" s="173" t="s">
        <v>266</v>
      </c>
      <c r="E298" s="174" t="s">
        <v>1918</v>
      </c>
      <c r="F298" s="175" t="s">
        <v>1919</v>
      </c>
      <c r="G298" s="176" t="s">
        <v>242</v>
      </c>
      <c r="H298" s="177">
        <v>28.35</v>
      </c>
      <c r="I298" s="178"/>
      <c r="J298" s="178">
        <f>ROUND(I298*H298,2)</f>
        <v>0</v>
      </c>
      <c r="K298" s="175" t="s">
        <v>193</v>
      </c>
      <c r="L298" s="179"/>
      <c r="M298" s="180" t="s">
        <v>1</v>
      </c>
      <c r="N298" s="181" t="s">
        <v>37</v>
      </c>
      <c r="O298" s="148">
        <v>0</v>
      </c>
      <c r="P298" s="148">
        <f>O298*H298</f>
        <v>0</v>
      </c>
      <c r="Q298" s="148">
        <v>0.108</v>
      </c>
      <c r="R298" s="148">
        <f>Q298*H298</f>
        <v>3.0618000000000003</v>
      </c>
      <c r="S298" s="148">
        <v>0</v>
      </c>
      <c r="T298" s="149">
        <f>S298*H298</f>
        <v>0</v>
      </c>
      <c r="AR298" s="150" t="s">
        <v>239</v>
      </c>
      <c r="AT298" s="150" t="s">
        <v>266</v>
      </c>
      <c r="AU298" s="150" t="s">
        <v>82</v>
      </c>
      <c r="AY298" s="17" t="s">
        <v>182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7" t="s">
        <v>80</v>
      </c>
      <c r="BK298" s="151">
        <f>ROUND(I298*H298,2)</f>
        <v>0</v>
      </c>
      <c r="BL298" s="17" t="s">
        <v>188</v>
      </c>
      <c r="BM298" s="150" t="s">
        <v>1920</v>
      </c>
    </row>
    <row r="299" spans="2:65" s="13" customFormat="1">
      <c r="B299" s="159"/>
      <c r="D299" s="153" t="s">
        <v>195</v>
      </c>
      <c r="F299" s="161" t="s">
        <v>1921</v>
      </c>
      <c r="H299" s="162">
        <v>28.35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3</v>
      </c>
      <c r="AX299" s="13" t="s">
        <v>80</v>
      </c>
      <c r="AY299" s="160" t="s">
        <v>182</v>
      </c>
    </row>
    <row r="300" spans="2:65" s="11" customFormat="1" ht="22.9" customHeight="1">
      <c r="B300" s="127"/>
      <c r="D300" s="128" t="s">
        <v>71</v>
      </c>
      <c r="E300" s="137" t="s">
        <v>228</v>
      </c>
      <c r="F300" s="137" t="s">
        <v>810</v>
      </c>
      <c r="J300" s="138">
        <f>BK300</f>
        <v>0</v>
      </c>
      <c r="L300" s="127"/>
      <c r="M300" s="131"/>
      <c r="N300" s="132"/>
      <c r="O300" s="132"/>
      <c r="P300" s="133">
        <f>SUM(P301:P322)</f>
        <v>3111.9164499999997</v>
      </c>
      <c r="Q300" s="132"/>
      <c r="R300" s="133">
        <f>SUM(R301:R322)</f>
        <v>442.02974585999999</v>
      </c>
      <c r="S300" s="132"/>
      <c r="T300" s="134">
        <f>SUM(T301:T322)</f>
        <v>0</v>
      </c>
      <c r="AR300" s="128" t="s">
        <v>80</v>
      </c>
      <c r="AT300" s="135" t="s">
        <v>71</v>
      </c>
      <c r="AU300" s="135" t="s">
        <v>80</v>
      </c>
      <c r="AY300" s="128" t="s">
        <v>182</v>
      </c>
      <c r="BK300" s="136">
        <f>SUM(BK301:BK322)</f>
        <v>0</v>
      </c>
    </row>
    <row r="301" spans="2:65" s="1" customFormat="1" ht="24" customHeight="1">
      <c r="B301" s="139"/>
      <c r="C301" s="140" t="s">
        <v>451</v>
      </c>
      <c r="D301" s="140" t="s">
        <v>184</v>
      </c>
      <c r="E301" s="141" t="s">
        <v>824</v>
      </c>
      <c r="F301" s="142" t="s">
        <v>825</v>
      </c>
      <c r="G301" s="143" t="s">
        <v>242</v>
      </c>
      <c r="H301" s="144">
        <v>354.375</v>
      </c>
      <c r="I301" s="145"/>
      <c r="J301" s="145">
        <f>ROUND(I301*H301,2)</f>
        <v>0</v>
      </c>
      <c r="K301" s="142" t="s">
        <v>971</v>
      </c>
      <c r="L301" s="29"/>
      <c r="M301" s="146" t="s">
        <v>1</v>
      </c>
      <c r="N301" s="147" t="s">
        <v>37</v>
      </c>
      <c r="O301" s="148">
        <v>0.47</v>
      </c>
      <c r="P301" s="148">
        <f>O301*H301</f>
        <v>166.55624999999998</v>
      </c>
      <c r="Q301" s="148">
        <v>1.8380000000000001E-2</v>
      </c>
      <c r="R301" s="148">
        <f>Q301*H301</f>
        <v>6.5134125000000003</v>
      </c>
      <c r="S301" s="148">
        <v>0</v>
      </c>
      <c r="T301" s="149">
        <f>S301*H301</f>
        <v>0</v>
      </c>
      <c r="AR301" s="150" t="s">
        <v>188</v>
      </c>
      <c r="AT301" s="150" t="s">
        <v>184</v>
      </c>
      <c r="AU301" s="150" t="s">
        <v>82</v>
      </c>
      <c r="AY301" s="17" t="s">
        <v>182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7" t="s">
        <v>80</v>
      </c>
      <c r="BK301" s="151">
        <f>ROUND(I301*H301,2)</f>
        <v>0</v>
      </c>
      <c r="BL301" s="17" t="s">
        <v>188</v>
      </c>
      <c r="BM301" s="150" t="s">
        <v>1922</v>
      </c>
    </row>
    <row r="302" spans="2:65" s="13" customFormat="1">
      <c r="B302" s="159"/>
      <c r="D302" s="153" t="s">
        <v>195</v>
      </c>
      <c r="E302" s="160" t="s">
        <v>1</v>
      </c>
      <c r="F302" s="161" t="s">
        <v>1923</v>
      </c>
      <c r="H302" s="162">
        <v>354.375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195</v>
      </c>
      <c r="AU302" s="160" t="s">
        <v>82</v>
      </c>
      <c r="AV302" s="13" t="s">
        <v>82</v>
      </c>
      <c r="AW302" s="13" t="s">
        <v>28</v>
      </c>
      <c r="AX302" s="13" t="s">
        <v>72</v>
      </c>
      <c r="AY302" s="160" t="s">
        <v>182</v>
      </c>
    </row>
    <row r="303" spans="2:65" s="14" customFormat="1">
      <c r="B303" s="166"/>
      <c r="D303" s="153" t="s">
        <v>195</v>
      </c>
      <c r="E303" s="167" t="s">
        <v>1</v>
      </c>
      <c r="F303" s="168" t="s">
        <v>205</v>
      </c>
      <c r="H303" s="169">
        <v>354.375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195</v>
      </c>
      <c r="AU303" s="167" t="s">
        <v>82</v>
      </c>
      <c r="AV303" s="14" t="s">
        <v>188</v>
      </c>
      <c r="AW303" s="14" t="s">
        <v>28</v>
      </c>
      <c r="AX303" s="14" t="s">
        <v>80</v>
      </c>
      <c r="AY303" s="167" t="s">
        <v>182</v>
      </c>
    </row>
    <row r="304" spans="2:65" s="1" customFormat="1" ht="24" customHeight="1">
      <c r="B304" s="139"/>
      <c r="C304" s="140" t="s">
        <v>458</v>
      </c>
      <c r="D304" s="140" t="s">
        <v>184</v>
      </c>
      <c r="E304" s="141" t="s">
        <v>868</v>
      </c>
      <c r="F304" s="142" t="s">
        <v>869</v>
      </c>
      <c r="G304" s="143" t="s">
        <v>242</v>
      </c>
      <c r="H304" s="144">
        <v>146.56299999999999</v>
      </c>
      <c r="I304" s="145"/>
      <c r="J304" s="145">
        <f>ROUND(I304*H304,2)</f>
        <v>0</v>
      </c>
      <c r="K304" s="142" t="s">
        <v>971</v>
      </c>
      <c r="L304" s="29"/>
      <c r="M304" s="146" t="s">
        <v>1</v>
      </c>
      <c r="N304" s="147" t="s">
        <v>37</v>
      </c>
      <c r="O304" s="148">
        <v>1.04</v>
      </c>
      <c r="P304" s="148">
        <f>O304*H304</f>
        <v>152.42552000000001</v>
      </c>
      <c r="Q304" s="148">
        <v>8.3199999999999993E-3</v>
      </c>
      <c r="R304" s="148">
        <f>Q304*H304</f>
        <v>1.2194041599999998</v>
      </c>
      <c r="S304" s="148">
        <v>0</v>
      </c>
      <c r="T304" s="149">
        <f>S304*H304</f>
        <v>0</v>
      </c>
      <c r="AR304" s="150" t="s">
        <v>188</v>
      </c>
      <c r="AT304" s="150" t="s">
        <v>184</v>
      </c>
      <c r="AU304" s="150" t="s">
        <v>82</v>
      </c>
      <c r="AY304" s="17" t="s">
        <v>182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80</v>
      </c>
      <c r="BK304" s="151">
        <f>ROUND(I304*H304,2)</f>
        <v>0</v>
      </c>
      <c r="BL304" s="17" t="s">
        <v>188</v>
      </c>
      <c r="BM304" s="150" t="s">
        <v>1924</v>
      </c>
    </row>
    <row r="305" spans="2:65" s="12" customFormat="1">
      <c r="B305" s="152"/>
      <c r="D305" s="153" t="s">
        <v>195</v>
      </c>
      <c r="E305" s="154" t="s">
        <v>1</v>
      </c>
      <c r="F305" s="155" t="s">
        <v>871</v>
      </c>
      <c r="H305" s="154" t="s">
        <v>1</v>
      </c>
      <c r="L305" s="152"/>
      <c r="M305" s="156"/>
      <c r="N305" s="157"/>
      <c r="O305" s="157"/>
      <c r="P305" s="157"/>
      <c r="Q305" s="157"/>
      <c r="R305" s="157"/>
      <c r="S305" s="157"/>
      <c r="T305" s="158"/>
      <c r="AT305" s="154" t="s">
        <v>195</v>
      </c>
      <c r="AU305" s="154" t="s">
        <v>82</v>
      </c>
      <c r="AV305" s="12" t="s">
        <v>80</v>
      </c>
      <c r="AW305" s="12" t="s">
        <v>28</v>
      </c>
      <c r="AX305" s="12" t="s">
        <v>72</v>
      </c>
      <c r="AY305" s="154" t="s">
        <v>182</v>
      </c>
    </row>
    <row r="306" spans="2:65" s="13" customFormat="1">
      <c r="B306" s="159"/>
      <c r="D306" s="153" t="s">
        <v>195</v>
      </c>
      <c r="E306" s="160" t="s">
        <v>1</v>
      </c>
      <c r="F306" s="161" t="s">
        <v>1925</v>
      </c>
      <c r="H306" s="162">
        <v>146.56299999999999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195</v>
      </c>
      <c r="AU306" s="160" t="s">
        <v>82</v>
      </c>
      <c r="AV306" s="13" t="s">
        <v>82</v>
      </c>
      <c r="AW306" s="13" t="s">
        <v>28</v>
      </c>
      <c r="AX306" s="13" t="s">
        <v>72</v>
      </c>
      <c r="AY306" s="160" t="s">
        <v>182</v>
      </c>
    </row>
    <row r="307" spans="2:65" s="14" customFormat="1">
      <c r="B307" s="166"/>
      <c r="D307" s="153" t="s">
        <v>195</v>
      </c>
      <c r="E307" s="167" t="s">
        <v>1</v>
      </c>
      <c r="F307" s="168" t="s">
        <v>205</v>
      </c>
      <c r="H307" s="169">
        <v>146.56299999999999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195</v>
      </c>
      <c r="AU307" s="167" t="s">
        <v>82</v>
      </c>
      <c r="AV307" s="14" t="s">
        <v>188</v>
      </c>
      <c r="AW307" s="14" t="s">
        <v>28</v>
      </c>
      <c r="AX307" s="14" t="s">
        <v>80</v>
      </c>
      <c r="AY307" s="167" t="s">
        <v>182</v>
      </c>
    </row>
    <row r="308" spans="2:65" s="1" customFormat="1" ht="16.5" customHeight="1">
      <c r="B308" s="139"/>
      <c r="C308" s="173" t="s">
        <v>463</v>
      </c>
      <c r="D308" s="173" t="s">
        <v>266</v>
      </c>
      <c r="E308" s="174" t="s">
        <v>1926</v>
      </c>
      <c r="F308" s="175" t="s">
        <v>1927</v>
      </c>
      <c r="G308" s="176" t="s">
        <v>242</v>
      </c>
      <c r="H308" s="177">
        <v>149.494</v>
      </c>
      <c r="I308" s="178"/>
      <c r="J308" s="178">
        <f>ROUND(I308*H308,2)</f>
        <v>0</v>
      </c>
      <c r="K308" s="175" t="s">
        <v>971</v>
      </c>
      <c r="L308" s="179"/>
      <c r="M308" s="180" t="s">
        <v>1</v>
      </c>
      <c r="N308" s="181" t="s">
        <v>37</v>
      </c>
      <c r="O308" s="148">
        <v>0</v>
      </c>
      <c r="P308" s="148">
        <f>O308*H308</f>
        <v>0</v>
      </c>
      <c r="Q308" s="148">
        <v>3.5999999999999999E-3</v>
      </c>
      <c r="R308" s="148">
        <f>Q308*H308</f>
        <v>0.53817839999999995</v>
      </c>
      <c r="S308" s="148">
        <v>0</v>
      </c>
      <c r="T308" s="149">
        <f>S308*H308</f>
        <v>0</v>
      </c>
      <c r="AR308" s="150" t="s">
        <v>239</v>
      </c>
      <c r="AT308" s="150" t="s">
        <v>266</v>
      </c>
      <c r="AU308" s="150" t="s">
        <v>82</v>
      </c>
      <c r="AY308" s="17" t="s">
        <v>182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80</v>
      </c>
      <c r="BK308" s="151">
        <f>ROUND(I308*H308,2)</f>
        <v>0</v>
      </c>
      <c r="BL308" s="17" t="s">
        <v>188</v>
      </c>
      <c r="BM308" s="150" t="s">
        <v>1928</v>
      </c>
    </row>
    <row r="309" spans="2:65" s="13" customFormat="1">
      <c r="B309" s="159"/>
      <c r="D309" s="153" t="s">
        <v>195</v>
      </c>
      <c r="F309" s="161" t="s">
        <v>1929</v>
      </c>
      <c r="H309" s="162">
        <v>149.494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3</v>
      </c>
      <c r="AX309" s="13" t="s">
        <v>80</v>
      </c>
      <c r="AY309" s="160" t="s">
        <v>182</v>
      </c>
    </row>
    <row r="310" spans="2:65" s="1" customFormat="1" ht="24" customHeight="1">
      <c r="B310" s="139"/>
      <c r="C310" s="140" t="s">
        <v>467</v>
      </c>
      <c r="D310" s="140" t="s">
        <v>184</v>
      </c>
      <c r="E310" s="141" t="s">
        <v>909</v>
      </c>
      <c r="F310" s="142" t="s">
        <v>910</v>
      </c>
      <c r="G310" s="143" t="s">
        <v>242</v>
      </c>
      <c r="H310" s="144">
        <v>17.61</v>
      </c>
      <c r="I310" s="145"/>
      <c r="J310" s="145">
        <f>ROUND(I310*H310,2)</f>
        <v>0</v>
      </c>
      <c r="K310" s="142" t="s">
        <v>971</v>
      </c>
      <c r="L310" s="29"/>
      <c r="M310" s="146" t="s">
        <v>1</v>
      </c>
      <c r="N310" s="147" t="s">
        <v>37</v>
      </c>
      <c r="O310" s="148">
        <v>0.29399999999999998</v>
      </c>
      <c r="P310" s="148">
        <f>O310*H310</f>
        <v>5.1773399999999992</v>
      </c>
      <c r="Q310" s="148">
        <v>6.28E-3</v>
      </c>
      <c r="R310" s="148">
        <f>Q310*H310</f>
        <v>0.1105908</v>
      </c>
      <c r="S310" s="148">
        <v>0</v>
      </c>
      <c r="T310" s="149">
        <f>S310*H310</f>
        <v>0</v>
      </c>
      <c r="AR310" s="150" t="s">
        <v>188</v>
      </c>
      <c r="AT310" s="150" t="s">
        <v>184</v>
      </c>
      <c r="AU310" s="150" t="s">
        <v>82</v>
      </c>
      <c r="AY310" s="17" t="s">
        <v>182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7" t="s">
        <v>80</v>
      </c>
      <c r="BK310" s="151">
        <f>ROUND(I310*H310,2)</f>
        <v>0</v>
      </c>
      <c r="BL310" s="17" t="s">
        <v>188</v>
      </c>
      <c r="BM310" s="150" t="s">
        <v>1930</v>
      </c>
    </row>
    <row r="311" spans="2:65" s="12" customFormat="1">
      <c r="B311" s="152"/>
      <c r="D311" s="153" t="s">
        <v>195</v>
      </c>
      <c r="E311" s="154" t="s">
        <v>1</v>
      </c>
      <c r="F311" s="155" t="s">
        <v>871</v>
      </c>
      <c r="H311" s="154" t="s">
        <v>1</v>
      </c>
      <c r="L311" s="152"/>
      <c r="M311" s="156"/>
      <c r="N311" s="157"/>
      <c r="O311" s="157"/>
      <c r="P311" s="157"/>
      <c r="Q311" s="157"/>
      <c r="R311" s="157"/>
      <c r="S311" s="157"/>
      <c r="T311" s="158"/>
      <c r="AT311" s="154" t="s">
        <v>195</v>
      </c>
      <c r="AU311" s="154" t="s">
        <v>82</v>
      </c>
      <c r="AV311" s="12" t="s">
        <v>80</v>
      </c>
      <c r="AW311" s="12" t="s">
        <v>28</v>
      </c>
      <c r="AX311" s="12" t="s">
        <v>72</v>
      </c>
      <c r="AY311" s="154" t="s">
        <v>182</v>
      </c>
    </row>
    <row r="312" spans="2:65" s="13" customFormat="1">
      <c r="B312" s="159"/>
      <c r="D312" s="153" t="s">
        <v>195</v>
      </c>
      <c r="E312" s="160" t="s">
        <v>1</v>
      </c>
      <c r="F312" s="161" t="s">
        <v>1931</v>
      </c>
      <c r="H312" s="162">
        <v>17.61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195</v>
      </c>
      <c r="AU312" s="160" t="s">
        <v>82</v>
      </c>
      <c r="AV312" s="13" t="s">
        <v>82</v>
      </c>
      <c r="AW312" s="13" t="s">
        <v>28</v>
      </c>
      <c r="AX312" s="13" t="s">
        <v>72</v>
      </c>
      <c r="AY312" s="160" t="s">
        <v>182</v>
      </c>
    </row>
    <row r="313" spans="2:65" s="14" customFormat="1">
      <c r="B313" s="166"/>
      <c r="D313" s="153" t="s">
        <v>195</v>
      </c>
      <c r="E313" s="167" t="s">
        <v>1</v>
      </c>
      <c r="F313" s="168" t="s">
        <v>205</v>
      </c>
      <c r="H313" s="169">
        <v>17.61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195</v>
      </c>
      <c r="AU313" s="167" t="s">
        <v>82</v>
      </c>
      <c r="AV313" s="14" t="s">
        <v>188</v>
      </c>
      <c r="AW313" s="14" t="s">
        <v>28</v>
      </c>
      <c r="AX313" s="14" t="s">
        <v>80</v>
      </c>
      <c r="AY313" s="167" t="s">
        <v>182</v>
      </c>
    </row>
    <row r="314" spans="2:65" s="1" customFormat="1" ht="24" customHeight="1">
      <c r="B314" s="200"/>
      <c r="C314" s="194" t="s">
        <v>471</v>
      </c>
      <c r="D314" s="194" t="s">
        <v>184</v>
      </c>
      <c r="E314" s="195" t="s">
        <v>918</v>
      </c>
      <c r="F314" s="196" t="s">
        <v>2187</v>
      </c>
      <c r="G314" s="197" t="s">
        <v>242</v>
      </c>
      <c r="H314" s="198">
        <v>867.18</v>
      </c>
      <c r="I314" s="199"/>
      <c r="J314" s="199">
        <f>ROUND(I314*H314,2)</f>
        <v>0</v>
      </c>
      <c r="K314" s="142" t="s">
        <v>1</v>
      </c>
      <c r="L314" s="29"/>
      <c r="M314" s="146" t="s">
        <v>1</v>
      </c>
      <c r="N314" s="147" t="s">
        <v>37</v>
      </c>
      <c r="O314" s="148">
        <v>3.2130000000000001</v>
      </c>
      <c r="P314" s="148">
        <f>O314*H314</f>
        <v>2786.2493399999998</v>
      </c>
      <c r="Q314" s="148">
        <v>0.5</v>
      </c>
      <c r="R314" s="148">
        <f>Q314*H314</f>
        <v>433.59</v>
      </c>
      <c r="S314" s="148">
        <v>0</v>
      </c>
      <c r="T314" s="149">
        <f>S314*H314</f>
        <v>0</v>
      </c>
      <c r="AR314" s="150" t="s">
        <v>188</v>
      </c>
      <c r="AT314" s="150" t="s">
        <v>184</v>
      </c>
      <c r="AU314" s="150" t="s">
        <v>82</v>
      </c>
      <c r="AY314" s="17" t="s">
        <v>182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7" t="s">
        <v>80</v>
      </c>
      <c r="BK314" s="151">
        <f>ROUND(I314*H314,2)</f>
        <v>0</v>
      </c>
      <c r="BL314" s="17" t="s">
        <v>188</v>
      </c>
      <c r="BM314" s="150" t="s">
        <v>1932</v>
      </c>
    </row>
    <row r="315" spans="2:65" s="13" customFormat="1">
      <c r="B315" s="159"/>
      <c r="D315" s="153" t="s">
        <v>195</v>
      </c>
      <c r="E315" s="160" t="s">
        <v>1</v>
      </c>
      <c r="F315" s="161" t="s">
        <v>1933</v>
      </c>
      <c r="H315" s="162">
        <v>867.18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T315" s="160" t="s">
        <v>195</v>
      </c>
      <c r="AU315" s="160" t="s">
        <v>82</v>
      </c>
      <c r="AV315" s="13" t="s">
        <v>82</v>
      </c>
      <c r="AW315" s="13" t="s">
        <v>28</v>
      </c>
      <c r="AX315" s="13" t="s">
        <v>72</v>
      </c>
      <c r="AY315" s="160" t="s">
        <v>182</v>
      </c>
    </row>
    <row r="316" spans="2:65" s="14" customFormat="1">
      <c r="B316" s="166"/>
      <c r="D316" s="153" t="s">
        <v>195</v>
      </c>
      <c r="E316" s="167" t="s">
        <v>1</v>
      </c>
      <c r="F316" s="168" t="s">
        <v>205</v>
      </c>
      <c r="H316" s="169">
        <v>867.18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7" t="s">
        <v>195</v>
      </c>
      <c r="AU316" s="167" t="s">
        <v>82</v>
      </c>
      <c r="AV316" s="14" t="s">
        <v>188</v>
      </c>
      <c r="AW316" s="14" t="s">
        <v>28</v>
      </c>
      <c r="AX316" s="14" t="s">
        <v>80</v>
      </c>
      <c r="AY316" s="167" t="s">
        <v>182</v>
      </c>
    </row>
    <row r="317" spans="2:65" s="1" customFormat="1" ht="24" customHeight="1">
      <c r="B317" s="139"/>
      <c r="C317" s="140" t="s">
        <v>475</v>
      </c>
      <c r="D317" s="140" t="s">
        <v>184</v>
      </c>
      <c r="E317" s="141" t="s">
        <v>939</v>
      </c>
      <c r="F317" s="142" t="s">
        <v>940</v>
      </c>
      <c r="G317" s="143" t="s">
        <v>461</v>
      </c>
      <c r="H317" s="144">
        <v>2</v>
      </c>
      <c r="I317" s="145"/>
      <c r="J317" s="145">
        <f>ROUND(I317*H317,2)</f>
        <v>0</v>
      </c>
      <c r="K317" s="142" t="s">
        <v>193</v>
      </c>
      <c r="L317" s="29"/>
      <c r="M317" s="146" t="s">
        <v>1</v>
      </c>
      <c r="N317" s="147" t="s">
        <v>37</v>
      </c>
      <c r="O317" s="148">
        <v>0.754</v>
      </c>
      <c r="P317" s="148">
        <f>O317*H317</f>
        <v>1.508</v>
      </c>
      <c r="Q317" s="148">
        <v>1.6979999999999999E-2</v>
      </c>
      <c r="R317" s="148">
        <f>Q317*H317</f>
        <v>3.3959999999999997E-2</v>
      </c>
      <c r="S317" s="148">
        <v>0</v>
      </c>
      <c r="T317" s="149">
        <f>S317*H317</f>
        <v>0</v>
      </c>
      <c r="AR317" s="150" t="s">
        <v>188</v>
      </c>
      <c r="AT317" s="150" t="s">
        <v>184</v>
      </c>
      <c r="AU317" s="150" t="s">
        <v>82</v>
      </c>
      <c r="AY317" s="17" t="s">
        <v>182</v>
      </c>
      <c r="BE317" s="151">
        <f>IF(N317="základní",J317,0)</f>
        <v>0</v>
      </c>
      <c r="BF317" s="151">
        <f>IF(N317="snížená",J317,0)</f>
        <v>0</v>
      </c>
      <c r="BG317" s="151">
        <f>IF(N317="zákl. přenesená",J317,0)</f>
        <v>0</v>
      </c>
      <c r="BH317" s="151">
        <f>IF(N317="sníž. přenesená",J317,0)</f>
        <v>0</v>
      </c>
      <c r="BI317" s="151">
        <f>IF(N317="nulová",J317,0)</f>
        <v>0</v>
      </c>
      <c r="BJ317" s="17" t="s">
        <v>80</v>
      </c>
      <c r="BK317" s="151">
        <f>ROUND(I317*H317,2)</f>
        <v>0</v>
      </c>
      <c r="BL317" s="17" t="s">
        <v>188</v>
      </c>
      <c r="BM317" s="150" t="s">
        <v>1934</v>
      </c>
    </row>
    <row r="318" spans="2:65" s="13" customFormat="1">
      <c r="B318" s="159"/>
      <c r="D318" s="153" t="s">
        <v>195</v>
      </c>
      <c r="E318" s="160" t="s">
        <v>1</v>
      </c>
      <c r="F318" s="161" t="s">
        <v>943</v>
      </c>
      <c r="H318" s="162">
        <v>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73" t="s">
        <v>479</v>
      </c>
      <c r="D320" s="173" t="s">
        <v>266</v>
      </c>
      <c r="E320" s="174" t="s">
        <v>949</v>
      </c>
      <c r="F320" s="175" t="s">
        <v>950</v>
      </c>
      <c r="G320" s="176" t="s">
        <v>461</v>
      </c>
      <c r="H320" s="177">
        <v>2</v>
      </c>
      <c r="I320" s="178"/>
      <c r="J320" s="178">
        <f>ROUND(I320*H320,2)</f>
        <v>0</v>
      </c>
      <c r="K320" s="175" t="s">
        <v>193</v>
      </c>
      <c r="L320" s="179"/>
      <c r="M320" s="180" t="s">
        <v>1</v>
      </c>
      <c r="N320" s="181" t="s">
        <v>37</v>
      </c>
      <c r="O320" s="148">
        <v>0</v>
      </c>
      <c r="P320" s="148">
        <f>O320*H320</f>
        <v>0</v>
      </c>
      <c r="Q320" s="148">
        <v>1.21E-2</v>
      </c>
      <c r="R320" s="148">
        <f>Q320*H320</f>
        <v>2.4199999999999999E-2</v>
      </c>
      <c r="S320" s="148">
        <v>0</v>
      </c>
      <c r="T320" s="149">
        <f>S320*H320</f>
        <v>0</v>
      </c>
      <c r="AR320" s="150" t="s">
        <v>239</v>
      </c>
      <c r="AT320" s="150" t="s">
        <v>266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1935</v>
      </c>
    </row>
    <row r="321" spans="2:65" s="13" customFormat="1">
      <c r="B321" s="159"/>
      <c r="D321" s="153" t="s">
        <v>195</v>
      </c>
      <c r="E321" s="160" t="s">
        <v>1</v>
      </c>
      <c r="F321" s="161" t="s">
        <v>82</v>
      </c>
      <c r="H321" s="162">
        <v>2</v>
      </c>
      <c r="L321" s="159"/>
      <c r="M321" s="163"/>
      <c r="N321" s="164"/>
      <c r="O321" s="164"/>
      <c r="P321" s="164"/>
      <c r="Q321" s="164"/>
      <c r="R321" s="164"/>
      <c r="S321" s="164"/>
      <c r="T321" s="165"/>
      <c r="AT321" s="160" t="s">
        <v>195</v>
      </c>
      <c r="AU321" s="160" t="s">
        <v>82</v>
      </c>
      <c r="AV321" s="13" t="s">
        <v>82</v>
      </c>
      <c r="AW321" s="13" t="s">
        <v>28</v>
      </c>
      <c r="AX321" s="13" t="s">
        <v>72</v>
      </c>
      <c r="AY321" s="160" t="s">
        <v>182</v>
      </c>
    </row>
    <row r="322" spans="2:65" s="14" customFormat="1">
      <c r="B322" s="166"/>
      <c r="D322" s="153" t="s">
        <v>195</v>
      </c>
      <c r="E322" s="167" t="s">
        <v>1</v>
      </c>
      <c r="F322" s="168" t="s">
        <v>205</v>
      </c>
      <c r="H322" s="169">
        <v>2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7" t="s">
        <v>195</v>
      </c>
      <c r="AU322" s="167" t="s">
        <v>82</v>
      </c>
      <c r="AV322" s="14" t="s">
        <v>188</v>
      </c>
      <c r="AW322" s="14" t="s">
        <v>28</v>
      </c>
      <c r="AX322" s="14" t="s">
        <v>80</v>
      </c>
      <c r="AY322" s="167" t="s">
        <v>182</v>
      </c>
    </row>
    <row r="323" spans="2:65" s="11" customFormat="1" ht="22.9" customHeight="1">
      <c r="B323" s="127"/>
      <c r="D323" s="128" t="s">
        <v>71</v>
      </c>
      <c r="E323" s="137" t="s">
        <v>245</v>
      </c>
      <c r="F323" s="137" t="s">
        <v>967</v>
      </c>
      <c r="J323" s="138">
        <f>BK323</f>
        <v>0</v>
      </c>
      <c r="L323" s="127"/>
      <c r="M323" s="131"/>
      <c r="N323" s="132"/>
      <c r="O323" s="132"/>
      <c r="P323" s="133">
        <f>SUM(P324:P331)</f>
        <v>271.06583999999998</v>
      </c>
      <c r="Q323" s="132"/>
      <c r="R323" s="133">
        <f>SUM(R324:R331)</f>
        <v>0.10634970000000001</v>
      </c>
      <c r="S323" s="132"/>
      <c r="T323" s="134">
        <f>SUM(T324:T331)</f>
        <v>0</v>
      </c>
      <c r="AR323" s="128" t="s">
        <v>80</v>
      </c>
      <c r="AT323" s="135" t="s">
        <v>71</v>
      </c>
      <c r="AU323" s="135" t="s">
        <v>80</v>
      </c>
      <c r="AY323" s="128" t="s">
        <v>182</v>
      </c>
      <c r="BK323" s="136">
        <f>SUM(BK324:BK331)</f>
        <v>0</v>
      </c>
    </row>
    <row r="324" spans="2:65" s="1" customFormat="1" ht="24" customHeight="1">
      <c r="B324" s="139"/>
      <c r="C324" s="140" t="s">
        <v>483</v>
      </c>
      <c r="D324" s="140" t="s">
        <v>184</v>
      </c>
      <c r="E324" s="141" t="s">
        <v>1936</v>
      </c>
      <c r="F324" s="142" t="s">
        <v>1937</v>
      </c>
      <c r="G324" s="143" t="s">
        <v>242</v>
      </c>
      <c r="H324" s="144">
        <v>341.25</v>
      </c>
      <c r="I324" s="145"/>
      <c r="J324" s="145">
        <f>ROUND(I324*H324,2)</f>
        <v>0</v>
      </c>
      <c r="K324" s="142" t="s">
        <v>971</v>
      </c>
      <c r="L324" s="29"/>
      <c r="M324" s="146" t="s">
        <v>1</v>
      </c>
      <c r="N324" s="147" t="s">
        <v>37</v>
      </c>
      <c r="O324" s="148">
        <v>0.126</v>
      </c>
      <c r="P324" s="148">
        <f>O324*H324</f>
        <v>42.997500000000002</v>
      </c>
      <c r="Q324" s="148">
        <v>2.1000000000000001E-4</v>
      </c>
      <c r="R324" s="148">
        <f>Q324*H324</f>
        <v>7.1662500000000004E-2</v>
      </c>
      <c r="S324" s="148">
        <v>0</v>
      </c>
      <c r="T324" s="149">
        <f>S324*H324</f>
        <v>0</v>
      </c>
      <c r="AR324" s="150" t="s">
        <v>188</v>
      </c>
      <c r="AT324" s="150" t="s">
        <v>184</v>
      </c>
      <c r="AU324" s="150" t="s">
        <v>82</v>
      </c>
      <c r="AY324" s="17" t="s">
        <v>182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7" t="s">
        <v>80</v>
      </c>
      <c r="BK324" s="151">
        <f>ROUND(I324*H324,2)</f>
        <v>0</v>
      </c>
      <c r="BL324" s="17" t="s">
        <v>188</v>
      </c>
      <c r="BM324" s="150" t="s">
        <v>1938</v>
      </c>
    </row>
    <row r="325" spans="2:65" s="12" customFormat="1">
      <c r="B325" s="152"/>
      <c r="D325" s="153" t="s">
        <v>195</v>
      </c>
      <c r="E325" s="154" t="s">
        <v>1</v>
      </c>
      <c r="F325" s="155" t="s">
        <v>1939</v>
      </c>
      <c r="H325" s="154" t="s">
        <v>1</v>
      </c>
      <c r="L325" s="152"/>
      <c r="M325" s="156"/>
      <c r="N325" s="157"/>
      <c r="O325" s="157"/>
      <c r="P325" s="157"/>
      <c r="Q325" s="157"/>
      <c r="R325" s="157"/>
      <c r="S325" s="157"/>
      <c r="T325" s="158"/>
      <c r="AT325" s="154" t="s">
        <v>195</v>
      </c>
      <c r="AU325" s="154" t="s">
        <v>82</v>
      </c>
      <c r="AV325" s="12" t="s">
        <v>80</v>
      </c>
      <c r="AW325" s="12" t="s">
        <v>28</v>
      </c>
      <c r="AX325" s="12" t="s">
        <v>72</v>
      </c>
      <c r="AY325" s="154" t="s">
        <v>182</v>
      </c>
    </row>
    <row r="326" spans="2:65" s="13" customFormat="1">
      <c r="B326" s="159"/>
      <c r="D326" s="153" t="s">
        <v>195</v>
      </c>
      <c r="E326" s="160" t="s">
        <v>1</v>
      </c>
      <c r="F326" s="161" t="s">
        <v>1940</v>
      </c>
      <c r="H326" s="162">
        <v>341.25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195</v>
      </c>
      <c r="AU326" s="160" t="s">
        <v>82</v>
      </c>
      <c r="AV326" s="13" t="s">
        <v>82</v>
      </c>
      <c r="AW326" s="13" t="s">
        <v>28</v>
      </c>
      <c r="AX326" s="13" t="s">
        <v>72</v>
      </c>
      <c r="AY326" s="160" t="s">
        <v>182</v>
      </c>
    </row>
    <row r="327" spans="2:65" s="14" customFormat="1">
      <c r="B327" s="166"/>
      <c r="D327" s="153" t="s">
        <v>195</v>
      </c>
      <c r="E327" s="167" t="s">
        <v>1</v>
      </c>
      <c r="F327" s="168" t="s">
        <v>205</v>
      </c>
      <c r="H327" s="169">
        <v>341.25</v>
      </c>
      <c r="L327" s="166"/>
      <c r="M327" s="170"/>
      <c r="N327" s="171"/>
      <c r="O327" s="171"/>
      <c r="P327" s="171"/>
      <c r="Q327" s="171"/>
      <c r="R327" s="171"/>
      <c r="S327" s="171"/>
      <c r="T327" s="172"/>
      <c r="AT327" s="167" t="s">
        <v>195</v>
      </c>
      <c r="AU327" s="167" t="s">
        <v>82</v>
      </c>
      <c r="AV327" s="14" t="s">
        <v>188</v>
      </c>
      <c r="AW327" s="14" t="s">
        <v>28</v>
      </c>
      <c r="AX327" s="14" t="s">
        <v>80</v>
      </c>
      <c r="AY327" s="167" t="s">
        <v>182</v>
      </c>
    </row>
    <row r="328" spans="2:65" s="1" customFormat="1" ht="24" customHeight="1">
      <c r="B328" s="139"/>
      <c r="C328" s="140" t="s">
        <v>487</v>
      </c>
      <c r="D328" s="140" t="s">
        <v>184</v>
      </c>
      <c r="E328" s="141" t="s">
        <v>1941</v>
      </c>
      <c r="F328" s="142" t="s">
        <v>1942</v>
      </c>
      <c r="G328" s="143" t="s">
        <v>242</v>
      </c>
      <c r="H328" s="144">
        <v>867.18</v>
      </c>
      <c r="I328" s="145"/>
      <c r="J328" s="145">
        <f>ROUND(I328*H328,2)</f>
        <v>0</v>
      </c>
      <c r="K328" s="142" t="s">
        <v>971</v>
      </c>
      <c r="L328" s="29"/>
      <c r="M328" s="146" t="s">
        <v>1</v>
      </c>
      <c r="N328" s="147" t="s">
        <v>37</v>
      </c>
      <c r="O328" s="148">
        <v>0.26300000000000001</v>
      </c>
      <c r="P328" s="148">
        <f>O328*H328</f>
        <v>228.06834000000001</v>
      </c>
      <c r="Q328" s="148">
        <v>4.0000000000000003E-5</v>
      </c>
      <c r="R328" s="148">
        <f>Q328*H328</f>
        <v>3.4687200000000001E-2</v>
      </c>
      <c r="S328" s="148">
        <v>0</v>
      </c>
      <c r="T328" s="149">
        <f>S328*H328</f>
        <v>0</v>
      </c>
      <c r="AR328" s="150" t="s">
        <v>188</v>
      </c>
      <c r="AT328" s="150" t="s">
        <v>184</v>
      </c>
      <c r="AU328" s="150" t="s">
        <v>82</v>
      </c>
      <c r="AY328" s="17" t="s">
        <v>182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7" t="s">
        <v>80</v>
      </c>
      <c r="BK328" s="151">
        <f>ROUND(I328*H328,2)</f>
        <v>0</v>
      </c>
      <c r="BL328" s="17" t="s">
        <v>188</v>
      </c>
      <c r="BM328" s="150" t="s">
        <v>1943</v>
      </c>
    </row>
    <row r="329" spans="2:65" s="13" customFormat="1">
      <c r="B329" s="159"/>
      <c r="D329" s="153" t="s">
        <v>195</v>
      </c>
      <c r="E329" s="160" t="s">
        <v>1</v>
      </c>
      <c r="F329" s="161" t="s">
        <v>1944</v>
      </c>
      <c r="H329" s="162">
        <v>867.18</v>
      </c>
      <c r="L329" s="159"/>
      <c r="M329" s="163"/>
      <c r="N329" s="164"/>
      <c r="O329" s="164"/>
      <c r="P329" s="164"/>
      <c r="Q329" s="164"/>
      <c r="R329" s="164"/>
      <c r="S329" s="164"/>
      <c r="T329" s="165"/>
      <c r="AT329" s="160" t="s">
        <v>195</v>
      </c>
      <c r="AU329" s="160" t="s">
        <v>82</v>
      </c>
      <c r="AV329" s="13" t="s">
        <v>82</v>
      </c>
      <c r="AW329" s="13" t="s">
        <v>28</v>
      </c>
      <c r="AX329" s="13" t="s">
        <v>72</v>
      </c>
      <c r="AY329" s="160" t="s">
        <v>182</v>
      </c>
    </row>
    <row r="330" spans="2:65" s="14" customFormat="1">
      <c r="B330" s="166"/>
      <c r="D330" s="153" t="s">
        <v>195</v>
      </c>
      <c r="E330" s="167" t="s">
        <v>1</v>
      </c>
      <c r="F330" s="168" t="s">
        <v>205</v>
      </c>
      <c r="H330" s="169">
        <v>867.18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 t="s">
        <v>195</v>
      </c>
      <c r="AU330" s="167" t="s">
        <v>82</v>
      </c>
      <c r="AV330" s="14" t="s">
        <v>188</v>
      </c>
      <c r="AW330" s="14" t="s">
        <v>28</v>
      </c>
      <c r="AX330" s="14" t="s">
        <v>80</v>
      </c>
      <c r="AY330" s="167" t="s">
        <v>182</v>
      </c>
    </row>
    <row r="331" spans="2:65" s="1" customFormat="1" ht="24" customHeight="1">
      <c r="B331" s="139"/>
      <c r="C331" s="140" t="s">
        <v>491</v>
      </c>
      <c r="D331" s="140" t="s">
        <v>184</v>
      </c>
      <c r="E331" s="141" t="s">
        <v>1006</v>
      </c>
      <c r="F331" s="142" t="s">
        <v>1007</v>
      </c>
      <c r="G331" s="143" t="s">
        <v>461</v>
      </c>
      <c r="H331" s="144">
        <v>5</v>
      </c>
      <c r="I331" s="145"/>
      <c r="J331" s="145">
        <f>ROUND(I331*H331,2)</f>
        <v>0</v>
      </c>
      <c r="K331" s="142" t="s">
        <v>1</v>
      </c>
      <c r="L331" s="29"/>
      <c r="M331" s="146" t="s">
        <v>1</v>
      </c>
      <c r="N331" s="147" t="s">
        <v>37</v>
      </c>
      <c r="O331" s="148">
        <v>0</v>
      </c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AR331" s="150" t="s">
        <v>188</v>
      </c>
      <c r="AT331" s="150" t="s">
        <v>184</v>
      </c>
      <c r="AU331" s="150" t="s">
        <v>82</v>
      </c>
      <c r="AY331" s="17" t="s">
        <v>182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7" t="s">
        <v>80</v>
      </c>
      <c r="BK331" s="151">
        <f>ROUND(I331*H331,2)</f>
        <v>0</v>
      </c>
      <c r="BL331" s="17" t="s">
        <v>188</v>
      </c>
      <c r="BM331" s="150" t="s">
        <v>1945</v>
      </c>
    </row>
    <row r="332" spans="2:65" s="11" customFormat="1" ht="22.9" customHeight="1">
      <c r="B332" s="127"/>
      <c r="D332" s="128" t="s">
        <v>71</v>
      </c>
      <c r="E332" s="137" t="s">
        <v>1009</v>
      </c>
      <c r="F332" s="137" t="s">
        <v>1010</v>
      </c>
      <c r="J332" s="138">
        <f>BK332</f>
        <v>0</v>
      </c>
      <c r="L332" s="127"/>
      <c r="M332" s="131"/>
      <c r="N332" s="132"/>
      <c r="O332" s="132"/>
      <c r="P332" s="133">
        <f>P333</f>
        <v>898.33224000000007</v>
      </c>
      <c r="Q332" s="132"/>
      <c r="R332" s="133">
        <f>R333</f>
        <v>0</v>
      </c>
      <c r="S332" s="132"/>
      <c r="T332" s="134">
        <f>T333</f>
        <v>0</v>
      </c>
      <c r="AR332" s="128" t="s">
        <v>80</v>
      </c>
      <c r="AT332" s="135" t="s">
        <v>71</v>
      </c>
      <c r="AU332" s="135" t="s">
        <v>80</v>
      </c>
      <c r="AY332" s="128" t="s">
        <v>182</v>
      </c>
      <c r="BK332" s="136">
        <f>BK333</f>
        <v>0</v>
      </c>
    </row>
    <row r="333" spans="2:65" s="1" customFormat="1" ht="24" customHeight="1">
      <c r="B333" s="139"/>
      <c r="C333" s="140" t="s">
        <v>495</v>
      </c>
      <c r="D333" s="140" t="s">
        <v>184</v>
      </c>
      <c r="E333" s="141" t="s">
        <v>1946</v>
      </c>
      <c r="F333" s="142" t="s">
        <v>1947</v>
      </c>
      <c r="G333" s="143" t="s">
        <v>235</v>
      </c>
      <c r="H333" s="144">
        <v>2705.82</v>
      </c>
      <c r="I333" s="145"/>
      <c r="J333" s="145">
        <f>ROUND(I333*H333,2)</f>
        <v>0</v>
      </c>
      <c r="K333" s="142" t="s">
        <v>971</v>
      </c>
      <c r="L333" s="29"/>
      <c r="M333" s="146" t="s">
        <v>1</v>
      </c>
      <c r="N333" s="147" t="s">
        <v>37</v>
      </c>
      <c r="O333" s="148">
        <v>0.33200000000000002</v>
      </c>
      <c r="P333" s="148">
        <f>O333*H333</f>
        <v>898.33224000000007</v>
      </c>
      <c r="Q333" s="148">
        <v>0</v>
      </c>
      <c r="R333" s="148">
        <f>Q333*H333</f>
        <v>0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1948</v>
      </c>
    </row>
    <row r="334" spans="2:65" s="11" customFormat="1" ht="25.9" customHeight="1">
      <c r="B334" s="127"/>
      <c r="D334" s="128" t="s">
        <v>71</v>
      </c>
      <c r="E334" s="129" t="s">
        <v>1015</v>
      </c>
      <c r="F334" s="129" t="s">
        <v>1016</v>
      </c>
      <c r="J334" s="130">
        <f>BK334</f>
        <v>0</v>
      </c>
      <c r="L334" s="127"/>
      <c r="M334" s="131"/>
      <c r="N334" s="132"/>
      <c r="O334" s="132"/>
      <c r="P334" s="133">
        <f>P335+P355+P370+P380+P382+P384+P422+P446+P471</f>
        <v>2724.7694930000002</v>
      </c>
      <c r="Q334" s="132"/>
      <c r="R334" s="133">
        <f>R335+R355+R370+R380+R382+R384+R422+R446+R471</f>
        <v>41.773043559999998</v>
      </c>
      <c r="S334" s="132"/>
      <c r="T334" s="134">
        <f>T335+T355+T370+T380+T382+T384+T422+T446+T471</f>
        <v>0</v>
      </c>
      <c r="AR334" s="128" t="s">
        <v>82</v>
      </c>
      <c r="AT334" s="135" t="s">
        <v>71</v>
      </c>
      <c r="AU334" s="135" t="s">
        <v>72</v>
      </c>
      <c r="AY334" s="128" t="s">
        <v>182</v>
      </c>
      <c r="BK334" s="136">
        <f>BK335+BK355+BK370+BK380+BK382+BK384+BK422+BK446+BK471</f>
        <v>0</v>
      </c>
    </row>
    <row r="335" spans="2:65" s="11" customFormat="1" ht="22.9" customHeight="1">
      <c r="B335" s="127"/>
      <c r="D335" s="128" t="s">
        <v>71</v>
      </c>
      <c r="E335" s="137" t="s">
        <v>1017</v>
      </c>
      <c r="F335" s="137" t="s">
        <v>1018</v>
      </c>
      <c r="J335" s="138">
        <f>BK335</f>
        <v>0</v>
      </c>
      <c r="L335" s="127"/>
      <c r="M335" s="131"/>
      <c r="N335" s="132"/>
      <c r="O335" s="132"/>
      <c r="P335" s="133">
        <f>SUM(P336:P354)</f>
        <v>315.87575000000004</v>
      </c>
      <c r="Q335" s="132"/>
      <c r="R335" s="133">
        <f>SUM(R336:R354)</f>
        <v>2.0403013999999997</v>
      </c>
      <c r="S335" s="132"/>
      <c r="T335" s="134">
        <f>SUM(T336:T354)</f>
        <v>0</v>
      </c>
      <c r="AR335" s="128" t="s">
        <v>82</v>
      </c>
      <c r="AT335" s="135" t="s">
        <v>71</v>
      </c>
      <c r="AU335" s="135" t="s">
        <v>80</v>
      </c>
      <c r="AY335" s="128" t="s">
        <v>182</v>
      </c>
      <c r="BK335" s="136">
        <f>SUM(BK336:BK354)</f>
        <v>0</v>
      </c>
    </row>
    <row r="336" spans="2:65" s="1" customFormat="1" ht="24" customHeight="1">
      <c r="B336" s="139"/>
      <c r="C336" s="140" t="s">
        <v>499</v>
      </c>
      <c r="D336" s="140" t="s">
        <v>184</v>
      </c>
      <c r="E336" s="141" t="s">
        <v>1039</v>
      </c>
      <c r="F336" s="142" t="s">
        <v>1040</v>
      </c>
      <c r="G336" s="143" t="s">
        <v>242</v>
      </c>
      <c r="H336" s="144">
        <v>1920.75</v>
      </c>
      <c r="I336" s="145"/>
      <c r="J336" s="145">
        <f>ROUND(I336*H336,2)</f>
        <v>0</v>
      </c>
      <c r="K336" s="142" t="s">
        <v>193</v>
      </c>
      <c r="L336" s="29"/>
      <c r="M336" s="146" t="s">
        <v>1</v>
      </c>
      <c r="N336" s="147" t="s">
        <v>37</v>
      </c>
      <c r="O336" s="148">
        <v>3.3000000000000002E-2</v>
      </c>
      <c r="P336" s="148">
        <f>O336*H336</f>
        <v>63.384750000000004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AR336" s="150" t="s">
        <v>286</v>
      </c>
      <c r="AT336" s="150" t="s">
        <v>184</v>
      </c>
      <c r="AU336" s="150" t="s">
        <v>82</v>
      </c>
      <c r="AY336" s="17" t="s">
        <v>182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7" t="s">
        <v>80</v>
      </c>
      <c r="BK336" s="151">
        <f>ROUND(I336*H336,2)</f>
        <v>0</v>
      </c>
      <c r="BL336" s="17" t="s">
        <v>286</v>
      </c>
      <c r="BM336" s="150" t="s">
        <v>1949</v>
      </c>
    </row>
    <row r="337" spans="2:65" s="13" customFormat="1">
      <c r="B337" s="159"/>
      <c r="D337" s="153" t="s">
        <v>195</v>
      </c>
      <c r="E337" s="160" t="s">
        <v>1</v>
      </c>
      <c r="F337" s="161" t="s">
        <v>1950</v>
      </c>
      <c r="H337" s="162">
        <v>1920.75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 t="s">
        <v>195</v>
      </c>
      <c r="AU337" s="160" t="s">
        <v>82</v>
      </c>
      <c r="AV337" s="13" t="s">
        <v>82</v>
      </c>
      <c r="AW337" s="13" t="s">
        <v>28</v>
      </c>
      <c r="AX337" s="13" t="s">
        <v>72</v>
      </c>
      <c r="AY337" s="160" t="s">
        <v>182</v>
      </c>
    </row>
    <row r="338" spans="2:65" s="14" customFormat="1">
      <c r="B338" s="166"/>
      <c r="D338" s="153" t="s">
        <v>195</v>
      </c>
      <c r="E338" s="167" t="s">
        <v>1</v>
      </c>
      <c r="F338" s="168" t="s">
        <v>205</v>
      </c>
      <c r="H338" s="169">
        <v>1920.75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7" t="s">
        <v>195</v>
      </c>
      <c r="AU338" s="167" t="s">
        <v>82</v>
      </c>
      <c r="AV338" s="14" t="s">
        <v>188</v>
      </c>
      <c r="AW338" s="14" t="s">
        <v>28</v>
      </c>
      <c r="AX338" s="14" t="s">
        <v>80</v>
      </c>
      <c r="AY338" s="167" t="s">
        <v>182</v>
      </c>
    </row>
    <row r="339" spans="2:65" s="1" customFormat="1" ht="16.5" customHeight="1">
      <c r="B339" s="139"/>
      <c r="C339" s="173" t="s">
        <v>505</v>
      </c>
      <c r="D339" s="173" t="s">
        <v>266</v>
      </c>
      <c r="E339" s="174" t="s">
        <v>1045</v>
      </c>
      <c r="F339" s="175" t="s">
        <v>1046</v>
      </c>
      <c r="G339" s="176" t="s">
        <v>242</v>
      </c>
      <c r="H339" s="177">
        <v>2208.8629999999998</v>
      </c>
      <c r="I339" s="178"/>
      <c r="J339" s="178">
        <f>ROUND(I339*H339,2)</f>
        <v>0</v>
      </c>
      <c r="K339" s="175" t="s">
        <v>193</v>
      </c>
      <c r="L339" s="179"/>
      <c r="M339" s="180" t="s">
        <v>1</v>
      </c>
      <c r="N339" s="181" t="s">
        <v>37</v>
      </c>
      <c r="O339" s="148">
        <v>0</v>
      </c>
      <c r="P339" s="148">
        <f>O339*H339</f>
        <v>0</v>
      </c>
      <c r="Q339" s="148">
        <v>2.9999999999999997E-4</v>
      </c>
      <c r="R339" s="148">
        <f>Q339*H339</f>
        <v>0.66265889999999994</v>
      </c>
      <c r="S339" s="148">
        <v>0</v>
      </c>
      <c r="T339" s="149">
        <f>S339*H339</f>
        <v>0</v>
      </c>
      <c r="AR339" s="150" t="s">
        <v>391</v>
      </c>
      <c r="AT339" s="150" t="s">
        <v>266</v>
      </c>
      <c r="AU339" s="150" t="s">
        <v>82</v>
      </c>
      <c r="AY339" s="17" t="s">
        <v>182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7" t="s">
        <v>80</v>
      </c>
      <c r="BK339" s="151">
        <f>ROUND(I339*H339,2)</f>
        <v>0</v>
      </c>
      <c r="BL339" s="17" t="s">
        <v>286</v>
      </c>
      <c r="BM339" s="150" t="s">
        <v>1951</v>
      </c>
    </row>
    <row r="340" spans="2:65" s="13" customFormat="1">
      <c r="B340" s="159"/>
      <c r="D340" s="153" t="s">
        <v>195</v>
      </c>
      <c r="F340" s="161" t="s">
        <v>1952</v>
      </c>
      <c r="H340" s="162">
        <v>2208.8629999999998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 t="s">
        <v>195</v>
      </c>
      <c r="AU340" s="160" t="s">
        <v>82</v>
      </c>
      <c r="AV340" s="13" t="s">
        <v>82</v>
      </c>
      <c r="AW340" s="13" t="s">
        <v>3</v>
      </c>
      <c r="AX340" s="13" t="s">
        <v>80</v>
      </c>
      <c r="AY340" s="160" t="s">
        <v>182</v>
      </c>
    </row>
    <row r="341" spans="2:65" s="1" customFormat="1" ht="24" customHeight="1">
      <c r="B341" s="139"/>
      <c r="C341" s="140" t="s">
        <v>510</v>
      </c>
      <c r="D341" s="140" t="s">
        <v>184</v>
      </c>
      <c r="E341" s="141" t="s">
        <v>1953</v>
      </c>
      <c r="F341" s="142" t="s">
        <v>1954</v>
      </c>
      <c r="G341" s="143" t="s">
        <v>242</v>
      </c>
      <c r="H341" s="144">
        <v>921.5</v>
      </c>
      <c r="I341" s="145"/>
      <c r="J341" s="145">
        <f>ROUND(I341*H341,2)</f>
        <v>0</v>
      </c>
      <c r="K341" s="142" t="s">
        <v>193</v>
      </c>
      <c r="L341" s="29"/>
      <c r="M341" s="146" t="s">
        <v>1</v>
      </c>
      <c r="N341" s="147" t="s">
        <v>37</v>
      </c>
      <c r="O341" s="148">
        <v>0.27400000000000002</v>
      </c>
      <c r="P341" s="148">
        <f>O341*H341</f>
        <v>252.49100000000001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286</v>
      </c>
      <c r="AT341" s="150" t="s">
        <v>184</v>
      </c>
      <c r="AU341" s="150" t="s">
        <v>82</v>
      </c>
      <c r="AY341" s="17" t="s">
        <v>182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80</v>
      </c>
      <c r="BK341" s="151">
        <f>ROUND(I341*H341,2)</f>
        <v>0</v>
      </c>
      <c r="BL341" s="17" t="s">
        <v>286</v>
      </c>
      <c r="BM341" s="150" t="s">
        <v>1955</v>
      </c>
    </row>
    <row r="342" spans="2:65" s="13" customFormat="1">
      <c r="B342" s="159"/>
      <c r="D342" s="153" t="s">
        <v>195</v>
      </c>
      <c r="E342" s="160" t="s">
        <v>1</v>
      </c>
      <c r="F342" s="161" t="s">
        <v>1956</v>
      </c>
      <c r="H342" s="162">
        <v>921.5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4" customFormat="1">
      <c r="B343" s="166"/>
      <c r="D343" s="153" t="s">
        <v>195</v>
      </c>
      <c r="E343" s="167" t="s">
        <v>1</v>
      </c>
      <c r="F343" s="168" t="s">
        <v>205</v>
      </c>
      <c r="H343" s="169">
        <v>921.5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7" t="s">
        <v>195</v>
      </c>
      <c r="AU343" s="167" t="s">
        <v>82</v>
      </c>
      <c r="AV343" s="14" t="s">
        <v>188</v>
      </c>
      <c r="AW343" s="14" t="s">
        <v>28</v>
      </c>
      <c r="AX343" s="14" t="s">
        <v>80</v>
      </c>
      <c r="AY343" s="167" t="s">
        <v>182</v>
      </c>
    </row>
    <row r="344" spans="2:65" s="1" customFormat="1" ht="16.5" customHeight="1">
      <c r="B344" s="139"/>
      <c r="C344" s="173" t="s">
        <v>515</v>
      </c>
      <c r="D344" s="173" t="s">
        <v>266</v>
      </c>
      <c r="E344" s="174" t="s">
        <v>1957</v>
      </c>
      <c r="F344" s="175" t="s">
        <v>1958</v>
      </c>
      <c r="G344" s="176" t="s">
        <v>242</v>
      </c>
      <c r="H344" s="177">
        <v>1059.7249999999999</v>
      </c>
      <c r="I344" s="178"/>
      <c r="J344" s="178">
        <f>ROUND(I344*H344,2)</f>
        <v>0</v>
      </c>
      <c r="K344" s="175" t="s">
        <v>193</v>
      </c>
      <c r="L344" s="179"/>
      <c r="M344" s="180" t="s">
        <v>1</v>
      </c>
      <c r="N344" s="181" t="s">
        <v>37</v>
      </c>
      <c r="O344" s="148">
        <v>0</v>
      </c>
      <c r="P344" s="148">
        <f>O344*H344</f>
        <v>0</v>
      </c>
      <c r="Q344" s="148">
        <v>1.2999999999999999E-3</v>
      </c>
      <c r="R344" s="148">
        <f>Q344*H344</f>
        <v>1.3776424999999999</v>
      </c>
      <c r="S344" s="148">
        <v>0</v>
      </c>
      <c r="T344" s="149">
        <f>S344*H344</f>
        <v>0</v>
      </c>
      <c r="AR344" s="150" t="s">
        <v>391</v>
      </c>
      <c r="AT344" s="150" t="s">
        <v>266</v>
      </c>
      <c r="AU344" s="150" t="s">
        <v>82</v>
      </c>
      <c r="AY344" s="17" t="s">
        <v>182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7" t="s">
        <v>80</v>
      </c>
      <c r="BK344" s="151">
        <f>ROUND(I344*H344,2)</f>
        <v>0</v>
      </c>
      <c r="BL344" s="17" t="s">
        <v>286</v>
      </c>
      <c r="BM344" s="150" t="s">
        <v>1959</v>
      </c>
    </row>
    <row r="345" spans="2:65" s="13" customFormat="1">
      <c r="B345" s="159"/>
      <c r="D345" s="153" t="s">
        <v>195</v>
      </c>
      <c r="F345" s="161" t="s">
        <v>1960</v>
      </c>
      <c r="H345" s="162">
        <v>1059.7249999999999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3</v>
      </c>
      <c r="AX345" s="13" t="s">
        <v>80</v>
      </c>
      <c r="AY345" s="160" t="s">
        <v>182</v>
      </c>
    </row>
    <row r="346" spans="2:65" s="1" customFormat="1" ht="24" customHeight="1">
      <c r="B346" s="139"/>
      <c r="C346" s="140" t="s">
        <v>530</v>
      </c>
      <c r="D346" s="140" t="s">
        <v>184</v>
      </c>
      <c r="E346" s="141" t="s">
        <v>1071</v>
      </c>
      <c r="F346" s="142" t="s">
        <v>1072</v>
      </c>
      <c r="G346" s="143" t="s">
        <v>242</v>
      </c>
      <c r="H346" s="144">
        <v>3.6</v>
      </c>
      <c r="I346" s="145"/>
      <c r="J346" s="145">
        <f>ROUND(I346*H346,2)</f>
        <v>0</v>
      </c>
      <c r="K346" s="142" t="s">
        <v>1</v>
      </c>
      <c r="L346" s="29"/>
      <c r="M346" s="146" t="s">
        <v>1</v>
      </c>
      <c r="N346" s="147" t="s">
        <v>37</v>
      </c>
      <c r="O346" s="148">
        <v>0</v>
      </c>
      <c r="P346" s="148">
        <f>O346*H346</f>
        <v>0</v>
      </c>
      <c r="Q346" s="148">
        <v>0</v>
      </c>
      <c r="R346" s="148">
        <f>Q346*H346</f>
        <v>0</v>
      </c>
      <c r="S346" s="148">
        <v>0</v>
      </c>
      <c r="T346" s="149">
        <f>S346*H346</f>
        <v>0</v>
      </c>
      <c r="AR346" s="150" t="s">
        <v>286</v>
      </c>
      <c r="AT346" s="150" t="s">
        <v>184</v>
      </c>
      <c r="AU346" s="150" t="s">
        <v>82</v>
      </c>
      <c r="AY346" s="17" t="s">
        <v>182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7" t="s">
        <v>80</v>
      </c>
      <c r="BK346" s="151">
        <f>ROUND(I346*H346,2)</f>
        <v>0</v>
      </c>
      <c r="BL346" s="17" t="s">
        <v>286</v>
      </c>
      <c r="BM346" s="150" t="s">
        <v>1961</v>
      </c>
    </row>
    <row r="347" spans="2:65" s="12" customFormat="1">
      <c r="B347" s="152"/>
      <c r="D347" s="153" t="s">
        <v>195</v>
      </c>
      <c r="E347" s="154" t="s">
        <v>1</v>
      </c>
      <c r="F347" s="155" t="s">
        <v>401</v>
      </c>
      <c r="H347" s="154" t="s">
        <v>1</v>
      </c>
      <c r="L347" s="152"/>
      <c r="M347" s="156"/>
      <c r="N347" s="157"/>
      <c r="O347" s="157"/>
      <c r="P347" s="157"/>
      <c r="Q347" s="157"/>
      <c r="R347" s="157"/>
      <c r="S347" s="157"/>
      <c r="T347" s="158"/>
      <c r="AT347" s="154" t="s">
        <v>195</v>
      </c>
      <c r="AU347" s="154" t="s">
        <v>82</v>
      </c>
      <c r="AV347" s="12" t="s">
        <v>80</v>
      </c>
      <c r="AW347" s="12" t="s">
        <v>28</v>
      </c>
      <c r="AX347" s="12" t="s">
        <v>72</v>
      </c>
      <c r="AY347" s="154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1962</v>
      </c>
      <c r="H348" s="162">
        <v>3.6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4" customFormat="1">
      <c r="B349" s="166"/>
      <c r="D349" s="153" t="s">
        <v>195</v>
      </c>
      <c r="E349" s="167" t="s">
        <v>1</v>
      </c>
      <c r="F349" s="168" t="s">
        <v>205</v>
      </c>
      <c r="H349" s="169">
        <v>3.6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7" t="s">
        <v>195</v>
      </c>
      <c r="AU349" s="167" t="s">
        <v>82</v>
      </c>
      <c r="AV349" s="14" t="s">
        <v>188</v>
      </c>
      <c r="AW349" s="14" t="s">
        <v>28</v>
      </c>
      <c r="AX349" s="14" t="s">
        <v>80</v>
      </c>
      <c r="AY349" s="167" t="s">
        <v>182</v>
      </c>
    </row>
    <row r="350" spans="2:65" s="1" customFormat="1" ht="24" customHeight="1">
      <c r="B350" s="139"/>
      <c r="C350" s="140" t="s">
        <v>536</v>
      </c>
      <c r="D350" s="140" t="s">
        <v>184</v>
      </c>
      <c r="E350" s="141" t="s">
        <v>1077</v>
      </c>
      <c r="F350" s="142" t="s">
        <v>1078</v>
      </c>
      <c r="G350" s="143" t="s">
        <v>242</v>
      </c>
      <c r="H350" s="144">
        <v>15.84</v>
      </c>
      <c r="I350" s="145"/>
      <c r="J350" s="145">
        <f>ROUND(I350*H350,2)</f>
        <v>0</v>
      </c>
      <c r="K350" s="142" t="s">
        <v>1</v>
      </c>
      <c r="L350" s="29"/>
      <c r="M350" s="146" t="s">
        <v>1</v>
      </c>
      <c r="N350" s="147" t="s">
        <v>37</v>
      </c>
      <c r="O350" s="148">
        <v>0</v>
      </c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AR350" s="150" t="s">
        <v>286</v>
      </c>
      <c r="AT350" s="150" t="s">
        <v>184</v>
      </c>
      <c r="AU350" s="150" t="s">
        <v>82</v>
      </c>
      <c r="AY350" s="17" t="s">
        <v>182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7" t="s">
        <v>80</v>
      </c>
      <c r="BK350" s="151">
        <f>ROUND(I350*H350,2)</f>
        <v>0</v>
      </c>
      <c r="BL350" s="17" t="s">
        <v>286</v>
      </c>
      <c r="BM350" s="150" t="s">
        <v>1963</v>
      </c>
    </row>
    <row r="351" spans="2:65" s="12" customFormat="1">
      <c r="B351" s="152"/>
      <c r="D351" s="153" t="s">
        <v>195</v>
      </c>
      <c r="E351" s="154" t="s">
        <v>1</v>
      </c>
      <c r="F351" s="155" t="s">
        <v>401</v>
      </c>
      <c r="H351" s="154" t="s">
        <v>1</v>
      </c>
      <c r="L351" s="152"/>
      <c r="M351" s="156"/>
      <c r="N351" s="157"/>
      <c r="O351" s="157"/>
      <c r="P351" s="157"/>
      <c r="Q351" s="157"/>
      <c r="R351" s="157"/>
      <c r="S351" s="157"/>
      <c r="T351" s="158"/>
      <c r="AT351" s="154" t="s">
        <v>195</v>
      </c>
      <c r="AU351" s="154" t="s">
        <v>82</v>
      </c>
      <c r="AV351" s="12" t="s">
        <v>80</v>
      </c>
      <c r="AW351" s="12" t="s">
        <v>28</v>
      </c>
      <c r="AX351" s="12" t="s">
        <v>72</v>
      </c>
      <c r="AY351" s="154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1964</v>
      </c>
      <c r="H352" s="162">
        <v>15.84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4" customFormat="1">
      <c r="B353" s="166"/>
      <c r="D353" s="153" t="s">
        <v>195</v>
      </c>
      <c r="E353" s="167" t="s">
        <v>1</v>
      </c>
      <c r="F353" s="168" t="s">
        <v>205</v>
      </c>
      <c r="H353" s="169">
        <v>15.84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7" t="s">
        <v>195</v>
      </c>
      <c r="AU353" s="167" t="s">
        <v>82</v>
      </c>
      <c r="AV353" s="14" t="s">
        <v>188</v>
      </c>
      <c r="AW353" s="14" t="s">
        <v>28</v>
      </c>
      <c r="AX353" s="14" t="s">
        <v>80</v>
      </c>
      <c r="AY353" s="167" t="s">
        <v>182</v>
      </c>
    </row>
    <row r="354" spans="2:65" s="1" customFormat="1" ht="24" customHeight="1">
      <c r="B354" s="139"/>
      <c r="C354" s="140" t="s">
        <v>541</v>
      </c>
      <c r="D354" s="140" t="s">
        <v>184</v>
      </c>
      <c r="E354" s="141" t="s">
        <v>1083</v>
      </c>
      <c r="F354" s="142" t="s">
        <v>1084</v>
      </c>
      <c r="G354" s="143" t="s">
        <v>1085</v>
      </c>
      <c r="H354" s="144">
        <v>3415.3130000000001</v>
      </c>
      <c r="I354" s="145"/>
      <c r="J354" s="145">
        <f>ROUND(I354*H354,2)</f>
        <v>0</v>
      </c>
      <c r="K354" s="142" t="s">
        <v>193</v>
      </c>
      <c r="L354" s="29"/>
      <c r="M354" s="146" t="s">
        <v>1</v>
      </c>
      <c r="N354" s="147" t="s">
        <v>37</v>
      </c>
      <c r="O354" s="148">
        <v>0</v>
      </c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AR354" s="150" t="s">
        <v>286</v>
      </c>
      <c r="AT354" s="150" t="s">
        <v>184</v>
      </c>
      <c r="AU354" s="150" t="s">
        <v>82</v>
      </c>
      <c r="AY354" s="17" t="s">
        <v>182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7" t="s">
        <v>80</v>
      </c>
      <c r="BK354" s="151">
        <f>ROUND(I354*H354,2)</f>
        <v>0</v>
      </c>
      <c r="BL354" s="17" t="s">
        <v>286</v>
      </c>
      <c r="BM354" s="150" t="s">
        <v>1965</v>
      </c>
    </row>
    <row r="355" spans="2:65" s="11" customFormat="1" ht="22.9" customHeight="1">
      <c r="B355" s="127"/>
      <c r="D355" s="128" t="s">
        <v>71</v>
      </c>
      <c r="E355" s="137" t="s">
        <v>1087</v>
      </c>
      <c r="F355" s="137" t="s">
        <v>1088</v>
      </c>
      <c r="J355" s="138">
        <f>BK355</f>
        <v>0</v>
      </c>
      <c r="L355" s="127"/>
      <c r="M355" s="131"/>
      <c r="N355" s="132"/>
      <c r="O355" s="132"/>
      <c r="P355" s="133">
        <f>SUM(P356:P369)</f>
        <v>384.56</v>
      </c>
      <c r="Q355" s="132"/>
      <c r="R355" s="133">
        <f>SUM(R356:R369)</f>
        <v>3.9700760000000006</v>
      </c>
      <c r="S355" s="132"/>
      <c r="T355" s="134">
        <f>SUM(T356:T369)</f>
        <v>0</v>
      </c>
      <c r="AR355" s="128" t="s">
        <v>82</v>
      </c>
      <c r="AT355" s="135" t="s">
        <v>71</v>
      </c>
      <c r="AU355" s="135" t="s">
        <v>80</v>
      </c>
      <c r="AY355" s="128" t="s">
        <v>182</v>
      </c>
      <c r="BK355" s="136">
        <f>SUM(BK356:BK369)</f>
        <v>0</v>
      </c>
    </row>
    <row r="356" spans="2:65" s="1" customFormat="1" ht="24" customHeight="1">
      <c r="B356" s="139"/>
      <c r="C356" s="140" t="s">
        <v>545</v>
      </c>
      <c r="D356" s="140" t="s">
        <v>184</v>
      </c>
      <c r="E356" s="141" t="s">
        <v>1090</v>
      </c>
      <c r="F356" s="142" t="s">
        <v>1091</v>
      </c>
      <c r="G356" s="143" t="s">
        <v>242</v>
      </c>
      <c r="H356" s="144">
        <v>920</v>
      </c>
      <c r="I356" s="145"/>
      <c r="J356" s="145">
        <f>ROUND(I356*H356,2)</f>
        <v>0</v>
      </c>
      <c r="K356" s="142" t="s">
        <v>193</v>
      </c>
      <c r="L356" s="29"/>
      <c r="M356" s="146" t="s">
        <v>1</v>
      </c>
      <c r="N356" s="147" t="s">
        <v>37</v>
      </c>
      <c r="O356" s="148">
        <v>2.9000000000000001E-2</v>
      </c>
      <c r="P356" s="148">
        <f>O356*H356</f>
        <v>26.68</v>
      </c>
      <c r="Q356" s="148">
        <v>0</v>
      </c>
      <c r="R356" s="148">
        <f>Q356*H356</f>
        <v>0</v>
      </c>
      <c r="S356" s="148">
        <v>0</v>
      </c>
      <c r="T356" s="149">
        <f>S356*H356</f>
        <v>0</v>
      </c>
      <c r="AR356" s="150" t="s">
        <v>286</v>
      </c>
      <c r="AT356" s="150" t="s">
        <v>184</v>
      </c>
      <c r="AU356" s="150" t="s">
        <v>82</v>
      </c>
      <c r="AY356" s="17" t="s">
        <v>182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7" t="s">
        <v>80</v>
      </c>
      <c r="BK356" s="151">
        <f>ROUND(I356*H356,2)</f>
        <v>0</v>
      </c>
      <c r="BL356" s="17" t="s">
        <v>286</v>
      </c>
      <c r="BM356" s="150" t="s">
        <v>1966</v>
      </c>
    </row>
    <row r="357" spans="2:65" s="13" customFormat="1">
      <c r="B357" s="159"/>
      <c r="D357" s="153" t="s">
        <v>195</v>
      </c>
      <c r="E357" s="160" t="s">
        <v>1</v>
      </c>
      <c r="F357" s="161" t="s">
        <v>1967</v>
      </c>
      <c r="H357" s="162">
        <v>920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195</v>
      </c>
      <c r="AU357" s="160" t="s">
        <v>82</v>
      </c>
      <c r="AV357" s="13" t="s">
        <v>82</v>
      </c>
      <c r="AW357" s="13" t="s">
        <v>28</v>
      </c>
      <c r="AX357" s="13" t="s">
        <v>72</v>
      </c>
      <c r="AY357" s="160" t="s">
        <v>182</v>
      </c>
    </row>
    <row r="358" spans="2:65" s="14" customFormat="1">
      <c r="B358" s="166"/>
      <c r="D358" s="153" t="s">
        <v>195</v>
      </c>
      <c r="E358" s="167" t="s">
        <v>1</v>
      </c>
      <c r="F358" s="168" t="s">
        <v>205</v>
      </c>
      <c r="H358" s="169">
        <v>920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195</v>
      </c>
      <c r="AU358" s="167" t="s">
        <v>82</v>
      </c>
      <c r="AV358" s="14" t="s">
        <v>188</v>
      </c>
      <c r="AW358" s="14" t="s">
        <v>28</v>
      </c>
      <c r="AX358" s="14" t="s">
        <v>80</v>
      </c>
      <c r="AY358" s="167" t="s">
        <v>182</v>
      </c>
    </row>
    <row r="359" spans="2:65" s="1" customFormat="1" ht="16.5" customHeight="1">
      <c r="B359" s="139"/>
      <c r="C359" s="173" t="s">
        <v>550</v>
      </c>
      <c r="D359" s="173" t="s">
        <v>266</v>
      </c>
      <c r="E359" s="174" t="s">
        <v>1096</v>
      </c>
      <c r="F359" s="175" t="s">
        <v>2183</v>
      </c>
      <c r="G359" s="176" t="s">
        <v>235</v>
      </c>
      <c r="H359" s="177">
        <v>0.27600000000000002</v>
      </c>
      <c r="I359" s="178"/>
      <c r="J359" s="178">
        <f>ROUND(I359*H359,2)</f>
        <v>0</v>
      </c>
      <c r="K359" s="175" t="s">
        <v>193</v>
      </c>
      <c r="L359" s="179"/>
      <c r="M359" s="180" t="s">
        <v>1</v>
      </c>
      <c r="N359" s="181" t="s">
        <v>37</v>
      </c>
      <c r="O359" s="148">
        <v>0</v>
      </c>
      <c r="P359" s="148">
        <f>O359*H359</f>
        <v>0</v>
      </c>
      <c r="Q359" s="148">
        <v>1E-3</v>
      </c>
      <c r="R359" s="148">
        <f>Q359*H359</f>
        <v>2.7600000000000004E-4</v>
      </c>
      <c r="S359" s="148">
        <v>0</v>
      </c>
      <c r="T359" s="149">
        <f>S359*H359</f>
        <v>0</v>
      </c>
      <c r="AR359" s="150" t="s">
        <v>391</v>
      </c>
      <c r="AT359" s="150" t="s">
        <v>266</v>
      </c>
      <c r="AU359" s="150" t="s">
        <v>82</v>
      </c>
      <c r="AY359" s="17" t="s">
        <v>182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80</v>
      </c>
      <c r="BK359" s="151">
        <f>ROUND(I359*H359,2)</f>
        <v>0</v>
      </c>
      <c r="BL359" s="17" t="s">
        <v>286</v>
      </c>
      <c r="BM359" s="150" t="s">
        <v>1968</v>
      </c>
    </row>
    <row r="360" spans="2:65" s="13" customFormat="1">
      <c r="B360" s="159"/>
      <c r="D360" s="153" t="s">
        <v>195</v>
      </c>
      <c r="F360" s="161" t="s">
        <v>1969</v>
      </c>
      <c r="H360" s="162">
        <v>0.27600000000000002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3</v>
      </c>
      <c r="AX360" s="13" t="s">
        <v>80</v>
      </c>
      <c r="AY360" s="160" t="s">
        <v>182</v>
      </c>
    </row>
    <row r="361" spans="2:65" s="1" customFormat="1" ht="24" customHeight="1">
      <c r="B361" s="139"/>
      <c r="C361" s="140" t="s">
        <v>557</v>
      </c>
      <c r="D361" s="140" t="s">
        <v>184</v>
      </c>
      <c r="E361" s="141" t="s">
        <v>1110</v>
      </c>
      <c r="F361" s="142" t="s">
        <v>1111</v>
      </c>
      <c r="G361" s="143" t="s">
        <v>242</v>
      </c>
      <c r="H361" s="144">
        <v>920</v>
      </c>
      <c r="I361" s="145"/>
      <c r="J361" s="145">
        <f>ROUND(I361*H361,2)</f>
        <v>0</v>
      </c>
      <c r="K361" s="142" t="s">
        <v>193</v>
      </c>
      <c r="L361" s="29"/>
      <c r="M361" s="146" t="s">
        <v>1</v>
      </c>
      <c r="N361" s="147" t="s">
        <v>37</v>
      </c>
      <c r="O361" s="148">
        <v>0.17899999999999999</v>
      </c>
      <c r="P361" s="148">
        <f>O361*H361</f>
        <v>164.68</v>
      </c>
      <c r="Q361" s="148">
        <v>8.8000000000000003E-4</v>
      </c>
      <c r="R361" s="148">
        <f>Q361*H361</f>
        <v>0.80959999999999999</v>
      </c>
      <c r="S361" s="148">
        <v>0</v>
      </c>
      <c r="T361" s="149">
        <f>S361*H361</f>
        <v>0</v>
      </c>
      <c r="AR361" s="150" t="s">
        <v>286</v>
      </c>
      <c r="AT361" s="150" t="s">
        <v>184</v>
      </c>
      <c r="AU361" s="150" t="s">
        <v>82</v>
      </c>
      <c r="AY361" s="17" t="s">
        <v>182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7" t="s">
        <v>80</v>
      </c>
      <c r="BK361" s="151">
        <f>ROUND(I361*H361,2)</f>
        <v>0</v>
      </c>
      <c r="BL361" s="17" t="s">
        <v>286</v>
      </c>
      <c r="BM361" s="150" t="s">
        <v>1970</v>
      </c>
    </row>
    <row r="362" spans="2:65" s="1" customFormat="1" ht="24" customHeight="1">
      <c r="B362" s="139"/>
      <c r="C362" s="173" t="s">
        <v>564</v>
      </c>
      <c r="D362" s="173" t="s">
        <v>266</v>
      </c>
      <c r="E362" s="174" t="s">
        <v>1971</v>
      </c>
      <c r="F362" s="175" t="s">
        <v>2184</v>
      </c>
      <c r="G362" s="176" t="s">
        <v>242</v>
      </c>
      <c r="H362" s="177">
        <v>1058</v>
      </c>
      <c r="I362" s="178"/>
      <c r="J362" s="178">
        <f>ROUND(I362*H362,2)</f>
        <v>0</v>
      </c>
      <c r="K362" s="175" t="s">
        <v>193</v>
      </c>
      <c r="L362" s="179"/>
      <c r="M362" s="180" t="s">
        <v>1</v>
      </c>
      <c r="N362" s="181" t="s">
        <v>37</v>
      </c>
      <c r="O362" s="148">
        <v>0</v>
      </c>
      <c r="P362" s="148">
        <f>O362*H362</f>
        <v>0</v>
      </c>
      <c r="Q362" s="148">
        <v>1E-3</v>
      </c>
      <c r="R362" s="148">
        <f>Q362*H362</f>
        <v>1.0580000000000001</v>
      </c>
      <c r="S362" s="148">
        <v>0</v>
      </c>
      <c r="T362" s="149">
        <f>S362*H362</f>
        <v>0</v>
      </c>
      <c r="AR362" s="150" t="s">
        <v>391</v>
      </c>
      <c r="AT362" s="150" t="s">
        <v>266</v>
      </c>
      <c r="AU362" s="150" t="s">
        <v>82</v>
      </c>
      <c r="AY362" s="17" t="s">
        <v>182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7" t="s">
        <v>80</v>
      </c>
      <c r="BK362" s="151">
        <f>ROUND(I362*H362,2)</f>
        <v>0</v>
      </c>
      <c r="BL362" s="17" t="s">
        <v>286</v>
      </c>
      <c r="BM362" s="150" t="s">
        <v>1972</v>
      </c>
    </row>
    <row r="363" spans="2:65" s="13" customFormat="1">
      <c r="B363" s="159"/>
      <c r="D363" s="153" t="s">
        <v>195</v>
      </c>
      <c r="F363" s="161" t="s">
        <v>1973</v>
      </c>
      <c r="H363" s="162">
        <v>1058</v>
      </c>
      <c r="L363" s="159"/>
      <c r="M363" s="163"/>
      <c r="N363" s="164"/>
      <c r="O363" s="164"/>
      <c r="P363" s="164"/>
      <c r="Q363" s="164"/>
      <c r="R363" s="164"/>
      <c r="S363" s="164"/>
      <c r="T363" s="165"/>
      <c r="AT363" s="160" t="s">
        <v>195</v>
      </c>
      <c r="AU363" s="160" t="s">
        <v>82</v>
      </c>
      <c r="AV363" s="13" t="s">
        <v>82</v>
      </c>
      <c r="AW363" s="13" t="s">
        <v>3</v>
      </c>
      <c r="AX363" s="13" t="s">
        <v>80</v>
      </c>
      <c r="AY363" s="160" t="s">
        <v>182</v>
      </c>
    </row>
    <row r="364" spans="2:65" s="1" customFormat="1" ht="24" customHeight="1">
      <c r="B364" s="139"/>
      <c r="C364" s="140" t="s">
        <v>569</v>
      </c>
      <c r="D364" s="140" t="s">
        <v>184</v>
      </c>
      <c r="E364" s="141" t="s">
        <v>1120</v>
      </c>
      <c r="F364" s="142" t="s">
        <v>1974</v>
      </c>
      <c r="G364" s="143" t="s">
        <v>242</v>
      </c>
      <c r="H364" s="144">
        <v>920</v>
      </c>
      <c r="I364" s="145"/>
      <c r="J364" s="145">
        <f>ROUND(I364*H364,2)</f>
        <v>0</v>
      </c>
      <c r="K364" s="142" t="s">
        <v>193</v>
      </c>
      <c r="L364" s="29"/>
      <c r="M364" s="146" t="s">
        <v>1</v>
      </c>
      <c r="N364" s="147" t="s">
        <v>37</v>
      </c>
      <c r="O364" s="148">
        <v>0.21</v>
      </c>
      <c r="P364" s="148">
        <f>O364*H364</f>
        <v>193.2</v>
      </c>
      <c r="Q364" s="148">
        <v>1E-4</v>
      </c>
      <c r="R364" s="148">
        <f>Q364*H364</f>
        <v>9.1999999999999998E-2</v>
      </c>
      <c r="S364" s="148">
        <v>0</v>
      </c>
      <c r="T364" s="149">
        <f>S364*H364</f>
        <v>0</v>
      </c>
      <c r="AR364" s="150" t="s">
        <v>286</v>
      </c>
      <c r="AT364" s="150" t="s">
        <v>184</v>
      </c>
      <c r="AU364" s="150" t="s">
        <v>82</v>
      </c>
      <c r="AY364" s="17" t="s">
        <v>182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7" t="s">
        <v>80</v>
      </c>
      <c r="BK364" s="151">
        <f>ROUND(I364*H364,2)</f>
        <v>0</v>
      </c>
      <c r="BL364" s="17" t="s">
        <v>286</v>
      </c>
      <c r="BM364" s="150" t="s">
        <v>1975</v>
      </c>
    </row>
    <row r="365" spans="2:65" s="13" customFormat="1">
      <c r="B365" s="159"/>
      <c r="D365" s="153" t="s">
        <v>195</v>
      </c>
      <c r="E365" s="160" t="s">
        <v>1</v>
      </c>
      <c r="F365" s="161" t="s">
        <v>1967</v>
      </c>
      <c r="H365" s="162">
        <v>920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920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24" customHeight="1">
      <c r="B367" s="139"/>
      <c r="C367" s="173" t="s">
        <v>575</v>
      </c>
      <c r="D367" s="173" t="s">
        <v>266</v>
      </c>
      <c r="E367" s="174" t="s">
        <v>1129</v>
      </c>
      <c r="F367" s="175" t="s">
        <v>2177</v>
      </c>
      <c r="G367" s="176" t="s">
        <v>242</v>
      </c>
      <c r="H367" s="177">
        <v>1058</v>
      </c>
      <c r="I367" s="178"/>
      <c r="J367" s="178">
        <f>ROUND(I367*H367,2)</f>
        <v>0</v>
      </c>
      <c r="K367" s="175" t="s">
        <v>193</v>
      </c>
      <c r="L367" s="179"/>
      <c r="M367" s="180" t="s">
        <v>1</v>
      </c>
      <c r="N367" s="181" t="s">
        <v>37</v>
      </c>
      <c r="O367" s="148">
        <v>0</v>
      </c>
      <c r="P367" s="148">
        <f>O367*H367</f>
        <v>0</v>
      </c>
      <c r="Q367" s="148">
        <v>1.9E-3</v>
      </c>
      <c r="R367" s="148">
        <f>Q367*H367</f>
        <v>2.0102000000000002</v>
      </c>
      <c r="S367" s="148">
        <v>0</v>
      </c>
      <c r="T367" s="149">
        <f>S367*H367</f>
        <v>0</v>
      </c>
      <c r="AR367" s="150" t="s">
        <v>391</v>
      </c>
      <c r="AT367" s="150" t="s">
        <v>266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286</v>
      </c>
      <c r="BM367" s="150" t="s">
        <v>1976</v>
      </c>
    </row>
    <row r="368" spans="2:65" s="13" customFormat="1">
      <c r="B368" s="159"/>
      <c r="D368" s="153" t="s">
        <v>195</v>
      </c>
      <c r="F368" s="161" t="s">
        <v>1973</v>
      </c>
      <c r="H368" s="162">
        <v>1058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195</v>
      </c>
      <c r="AU368" s="160" t="s">
        <v>82</v>
      </c>
      <c r="AV368" s="13" t="s">
        <v>82</v>
      </c>
      <c r="AW368" s="13" t="s">
        <v>3</v>
      </c>
      <c r="AX368" s="13" t="s">
        <v>80</v>
      </c>
      <c r="AY368" s="160" t="s">
        <v>182</v>
      </c>
    </row>
    <row r="369" spans="2:65" s="1" customFormat="1" ht="24" customHeight="1">
      <c r="B369" s="139"/>
      <c r="C369" s="140" t="s">
        <v>597</v>
      </c>
      <c r="D369" s="140" t="s">
        <v>184</v>
      </c>
      <c r="E369" s="141" t="s">
        <v>1977</v>
      </c>
      <c r="F369" s="142" t="s">
        <v>1978</v>
      </c>
      <c r="G369" s="143" t="s">
        <v>1085</v>
      </c>
      <c r="H369" s="144">
        <v>6522.1559999999999</v>
      </c>
      <c r="I369" s="145"/>
      <c r="J369" s="145">
        <f>ROUND(I369*H369,2)</f>
        <v>0</v>
      </c>
      <c r="K369" s="142" t="s">
        <v>193</v>
      </c>
      <c r="L369" s="29"/>
      <c r="M369" s="146" t="s">
        <v>1</v>
      </c>
      <c r="N369" s="147" t="s">
        <v>37</v>
      </c>
      <c r="O369" s="148">
        <v>0</v>
      </c>
      <c r="P369" s="148">
        <f>O369*H369</f>
        <v>0</v>
      </c>
      <c r="Q369" s="148">
        <v>0</v>
      </c>
      <c r="R369" s="148">
        <f>Q369*H369</f>
        <v>0</v>
      </c>
      <c r="S369" s="148">
        <v>0</v>
      </c>
      <c r="T369" s="149">
        <f>S369*H369</f>
        <v>0</v>
      </c>
      <c r="AR369" s="150" t="s">
        <v>286</v>
      </c>
      <c r="AT369" s="150" t="s">
        <v>184</v>
      </c>
      <c r="AU369" s="150" t="s">
        <v>82</v>
      </c>
      <c r="AY369" s="17" t="s">
        <v>182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7" t="s">
        <v>80</v>
      </c>
      <c r="BK369" s="151">
        <f>ROUND(I369*H369,2)</f>
        <v>0</v>
      </c>
      <c r="BL369" s="17" t="s">
        <v>286</v>
      </c>
      <c r="BM369" s="150" t="s">
        <v>1979</v>
      </c>
    </row>
    <row r="370" spans="2:65" s="11" customFormat="1" ht="22.9" customHeight="1">
      <c r="B370" s="127"/>
      <c r="D370" s="128" t="s">
        <v>71</v>
      </c>
      <c r="E370" s="137" t="s">
        <v>1136</v>
      </c>
      <c r="F370" s="137" t="s">
        <v>1137</v>
      </c>
      <c r="J370" s="138">
        <f>BK370</f>
        <v>0</v>
      </c>
      <c r="L370" s="127"/>
      <c r="M370" s="131"/>
      <c r="N370" s="132"/>
      <c r="O370" s="132"/>
      <c r="P370" s="133">
        <f>SUM(P371:P379)</f>
        <v>257.60000000000002</v>
      </c>
      <c r="Q370" s="132"/>
      <c r="R370" s="133">
        <f>SUM(R371:R379)</f>
        <v>9.089599999999999</v>
      </c>
      <c r="S370" s="132"/>
      <c r="T370" s="134">
        <f>SUM(T371:T379)</f>
        <v>0</v>
      </c>
      <c r="AR370" s="128" t="s">
        <v>82</v>
      </c>
      <c r="AT370" s="135" t="s">
        <v>71</v>
      </c>
      <c r="AU370" s="135" t="s">
        <v>80</v>
      </c>
      <c r="AY370" s="128" t="s">
        <v>182</v>
      </c>
      <c r="BK370" s="136">
        <f>SUM(BK371:BK379)</f>
        <v>0</v>
      </c>
    </row>
    <row r="371" spans="2:65" s="1" customFormat="1" ht="24" customHeight="1">
      <c r="B371" s="139"/>
      <c r="C371" s="140" t="s">
        <v>603</v>
      </c>
      <c r="D371" s="140" t="s">
        <v>184</v>
      </c>
      <c r="E371" s="141" t="s">
        <v>1196</v>
      </c>
      <c r="F371" s="142" t="s">
        <v>1980</v>
      </c>
      <c r="G371" s="143" t="s">
        <v>242</v>
      </c>
      <c r="H371" s="144">
        <v>920</v>
      </c>
      <c r="I371" s="145"/>
      <c r="J371" s="145">
        <f>ROUND(I371*H371,2)</f>
        <v>0</v>
      </c>
      <c r="K371" s="142" t="s">
        <v>193</v>
      </c>
      <c r="L371" s="29"/>
      <c r="M371" s="146" t="s">
        <v>1</v>
      </c>
      <c r="N371" s="147" t="s">
        <v>37</v>
      </c>
      <c r="O371" s="148">
        <v>0.14000000000000001</v>
      </c>
      <c r="P371" s="148">
        <f>O371*H371</f>
        <v>128.80000000000001</v>
      </c>
      <c r="Q371" s="148">
        <v>1.16E-3</v>
      </c>
      <c r="R371" s="148">
        <f>Q371*H371</f>
        <v>1.0671999999999999</v>
      </c>
      <c r="S371" s="148">
        <v>0</v>
      </c>
      <c r="T371" s="149">
        <f>S371*H371</f>
        <v>0</v>
      </c>
      <c r="AR371" s="150" t="s">
        <v>286</v>
      </c>
      <c r="AT371" s="150" t="s">
        <v>184</v>
      </c>
      <c r="AU371" s="150" t="s">
        <v>82</v>
      </c>
      <c r="AY371" s="17" t="s">
        <v>182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80</v>
      </c>
      <c r="BK371" s="151">
        <f>ROUND(I371*H371,2)</f>
        <v>0</v>
      </c>
      <c r="BL371" s="17" t="s">
        <v>286</v>
      </c>
      <c r="BM371" s="150" t="s">
        <v>1981</v>
      </c>
    </row>
    <row r="372" spans="2:65" s="13" customFormat="1">
      <c r="B372" s="159"/>
      <c r="D372" s="153" t="s">
        <v>195</v>
      </c>
      <c r="E372" s="160" t="s">
        <v>1</v>
      </c>
      <c r="F372" s="161" t="s">
        <v>1967</v>
      </c>
      <c r="H372" s="162">
        <v>920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80</v>
      </c>
      <c r="AY372" s="160" t="s">
        <v>182</v>
      </c>
    </row>
    <row r="373" spans="2:65" s="1" customFormat="1" ht="24" customHeight="1">
      <c r="B373" s="139"/>
      <c r="C373" s="173" t="s">
        <v>609</v>
      </c>
      <c r="D373" s="173" t="s">
        <v>266</v>
      </c>
      <c r="E373" s="174" t="s">
        <v>1982</v>
      </c>
      <c r="F373" s="175" t="s">
        <v>2185</v>
      </c>
      <c r="G373" s="176" t="s">
        <v>242</v>
      </c>
      <c r="H373" s="177">
        <v>966</v>
      </c>
      <c r="I373" s="178"/>
      <c r="J373" s="178">
        <f>ROUND(I373*H373,2)</f>
        <v>0</v>
      </c>
      <c r="K373" s="175" t="s">
        <v>193</v>
      </c>
      <c r="L373" s="179"/>
      <c r="M373" s="180" t="s">
        <v>1</v>
      </c>
      <c r="N373" s="181" t="s">
        <v>37</v>
      </c>
      <c r="O373" s="148">
        <v>0</v>
      </c>
      <c r="P373" s="148">
        <f>O373*H373</f>
        <v>0</v>
      </c>
      <c r="Q373" s="148">
        <v>3.5999999999999999E-3</v>
      </c>
      <c r="R373" s="148">
        <f>Q373*H373</f>
        <v>3.4775999999999998</v>
      </c>
      <c r="S373" s="148">
        <v>0</v>
      </c>
      <c r="T373" s="149">
        <f>S373*H373</f>
        <v>0</v>
      </c>
      <c r="AR373" s="150" t="s">
        <v>391</v>
      </c>
      <c r="AT373" s="150" t="s">
        <v>266</v>
      </c>
      <c r="AU373" s="150" t="s">
        <v>82</v>
      </c>
      <c r="AY373" s="17" t="s">
        <v>182</v>
      </c>
      <c r="BE373" s="151">
        <f>IF(N373="základní",J373,0)</f>
        <v>0</v>
      </c>
      <c r="BF373" s="151">
        <f>IF(N373="snížená",J373,0)</f>
        <v>0</v>
      </c>
      <c r="BG373" s="151">
        <f>IF(N373="zákl. přenesená",J373,0)</f>
        <v>0</v>
      </c>
      <c r="BH373" s="151">
        <f>IF(N373="sníž. přenesená",J373,0)</f>
        <v>0</v>
      </c>
      <c r="BI373" s="151">
        <f>IF(N373="nulová",J373,0)</f>
        <v>0</v>
      </c>
      <c r="BJ373" s="17" t="s">
        <v>80</v>
      </c>
      <c r="BK373" s="151">
        <f>ROUND(I373*H373,2)</f>
        <v>0</v>
      </c>
      <c r="BL373" s="17" t="s">
        <v>286</v>
      </c>
      <c r="BM373" s="150" t="s">
        <v>1983</v>
      </c>
    </row>
    <row r="374" spans="2:65" s="13" customFormat="1">
      <c r="B374" s="159"/>
      <c r="D374" s="153" t="s">
        <v>195</v>
      </c>
      <c r="F374" s="161" t="s">
        <v>1984</v>
      </c>
      <c r="H374" s="162">
        <v>966</v>
      </c>
      <c r="L374" s="159"/>
      <c r="M374" s="163"/>
      <c r="N374" s="164"/>
      <c r="O374" s="164"/>
      <c r="P374" s="164"/>
      <c r="Q374" s="164"/>
      <c r="R374" s="164"/>
      <c r="S374" s="164"/>
      <c r="T374" s="165"/>
      <c r="AT374" s="160" t="s">
        <v>195</v>
      </c>
      <c r="AU374" s="160" t="s">
        <v>82</v>
      </c>
      <c r="AV374" s="13" t="s">
        <v>82</v>
      </c>
      <c r="AW374" s="13" t="s">
        <v>3</v>
      </c>
      <c r="AX374" s="13" t="s">
        <v>80</v>
      </c>
      <c r="AY374" s="160" t="s">
        <v>182</v>
      </c>
    </row>
    <row r="375" spans="2:65" s="1" customFormat="1" ht="24" customHeight="1">
      <c r="B375" s="139"/>
      <c r="C375" s="140" t="s">
        <v>622</v>
      </c>
      <c r="D375" s="140" t="s">
        <v>184</v>
      </c>
      <c r="E375" s="141" t="s">
        <v>1205</v>
      </c>
      <c r="F375" s="142" t="s">
        <v>1980</v>
      </c>
      <c r="G375" s="143" t="s">
        <v>242</v>
      </c>
      <c r="H375" s="144">
        <v>920</v>
      </c>
      <c r="I375" s="145"/>
      <c r="J375" s="145">
        <f>ROUND(I375*H375,2)</f>
        <v>0</v>
      </c>
      <c r="K375" s="142" t="s">
        <v>1</v>
      </c>
      <c r="L375" s="29"/>
      <c r="M375" s="146" t="s">
        <v>1</v>
      </c>
      <c r="N375" s="147" t="s">
        <v>37</v>
      </c>
      <c r="O375" s="148">
        <v>0.14000000000000001</v>
      </c>
      <c r="P375" s="148">
        <f>O375*H375</f>
        <v>128.80000000000001</v>
      </c>
      <c r="Q375" s="148">
        <v>1.16E-3</v>
      </c>
      <c r="R375" s="148">
        <f>Q375*H375</f>
        <v>1.0671999999999999</v>
      </c>
      <c r="S375" s="148">
        <v>0</v>
      </c>
      <c r="T375" s="149">
        <f>S375*H375</f>
        <v>0</v>
      </c>
      <c r="AR375" s="150" t="s">
        <v>286</v>
      </c>
      <c r="AT375" s="150" t="s">
        <v>184</v>
      </c>
      <c r="AU375" s="150" t="s">
        <v>82</v>
      </c>
      <c r="AY375" s="17" t="s">
        <v>182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80</v>
      </c>
      <c r="BK375" s="151">
        <f>ROUND(I375*H375,2)</f>
        <v>0</v>
      </c>
      <c r="BL375" s="17" t="s">
        <v>286</v>
      </c>
      <c r="BM375" s="150" t="s">
        <v>1985</v>
      </c>
    </row>
    <row r="376" spans="2:65" s="13" customFormat="1">
      <c r="B376" s="159"/>
      <c r="D376" s="153" t="s">
        <v>195</v>
      </c>
      <c r="E376" s="160" t="s">
        <v>1</v>
      </c>
      <c r="F376" s="161" t="s">
        <v>1967</v>
      </c>
      <c r="H376" s="162">
        <v>920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80</v>
      </c>
      <c r="AY376" s="160" t="s">
        <v>182</v>
      </c>
    </row>
    <row r="377" spans="2:65" s="1" customFormat="1" ht="24" customHeight="1">
      <c r="B377" s="139"/>
      <c r="C377" s="173" t="s">
        <v>627</v>
      </c>
      <c r="D377" s="173" t="s">
        <v>266</v>
      </c>
      <c r="E377" s="174" t="s">
        <v>1986</v>
      </c>
      <c r="F377" s="175" t="s">
        <v>2186</v>
      </c>
      <c r="G377" s="176" t="s">
        <v>242</v>
      </c>
      <c r="H377" s="177">
        <v>966</v>
      </c>
      <c r="I377" s="178"/>
      <c r="J377" s="178">
        <f>ROUND(I377*H377,2)</f>
        <v>0</v>
      </c>
      <c r="K377" s="175" t="s">
        <v>1</v>
      </c>
      <c r="L377" s="179"/>
      <c r="M377" s="180" t="s">
        <v>1</v>
      </c>
      <c r="N377" s="181" t="s">
        <v>37</v>
      </c>
      <c r="O377" s="148">
        <v>0</v>
      </c>
      <c r="P377" s="148">
        <f>O377*H377</f>
        <v>0</v>
      </c>
      <c r="Q377" s="148">
        <v>3.5999999999999999E-3</v>
      </c>
      <c r="R377" s="148">
        <f>Q377*H377</f>
        <v>3.4775999999999998</v>
      </c>
      <c r="S377" s="148">
        <v>0</v>
      </c>
      <c r="T377" s="149">
        <f>S377*H377</f>
        <v>0</v>
      </c>
      <c r="AR377" s="150" t="s">
        <v>391</v>
      </c>
      <c r="AT377" s="150" t="s">
        <v>266</v>
      </c>
      <c r="AU377" s="150" t="s">
        <v>82</v>
      </c>
      <c r="AY377" s="17" t="s">
        <v>182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7" t="s">
        <v>80</v>
      </c>
      <c r="BK377" s="151">
        <f>ROUND(I377*H377,2)</f>
        <v>0</v>
      </c>
      <c r="BL377" s="17" t="s">
        <v>286</v>
      </c>
      <c r="BM377" s="150" t="s">
        <v>1987</v>
      </c>
    </row>
    <row r="378" spans="2:65" s="13" customFormat="1">
      <c r="B378" s="159"/>
      <c r="D378" s="153" t="s">
        <v>195</v>
      </c>
      <c r="F378" s="161" t="s">
        <v>1984</v>
      </c>
      <c r="H378" s="162">
        <v>966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3</v>
      </c>
      <c r="AX378" s="13" t="s">
        <v>80</v>
      </c>
      <c r="AY378" s="160" t="s">
        <v>182</v>
      </c>
    </row>
    <row r="379" spans="2:65" s="1" customFormat="1" ht="24" customHeight="1">
      <c r="B379" s="139"/>
      <c r="C379" s="140" t="s">
        <v>633</v>
      </c>
      <c r="D379" s="140" t="s">
        <v>184</v>
      </c>
      <c r="E379" s="141" t="s">
        <v>1222</v>
      </c>
      <c r="F379" s="142" t="s">
        <v>1223</v>
      </c>
      <c r="G379" s="143" t="s">
        <v>1085</v>
      </c>
      <c r="H379" s="144">
        <v>13252.6</v>
      </c>
      <c r="I379" s="145"/>
      <c r="J379" s="145">
        <f>ROUND(I379*H379,2)</f>
        <v>0</v>
      </c>
      <c r="K379" s="142" t="s">
        <v>193</v>
      </c>
      <c r="L379" s="29"/>
      <c r="M379" s="146" t="s">
        <v>1</v>
      </c>
      <c r="N379" s="147" t="s">
        <v>37</v>
      </c>
      <c r="O379" s="148">
        <v>0</v>
      </c>
      <c r="P379" s="148">
        <f>O379*H379</f>
        <v>0</v>
      </c>
      <c r="Q379" s="148">
        <v>0</v>
      </c>
      <c r="R379" s="148">
        <f>Q379*H379</f>
        <v>0</v>
      </c>
      <c r="S379" s="148">
        <v>0</v>
      </c>
      <c r="T379" s="149">
        <f>S379*H379</f>
        <v>0</v>
      </c>
      <c r="AR379" s="150" t="s">
        <v>286</v>
      </c>
      <c r="AT379" s="150" t="s">
        <v>184</v>
      </c>
      <c r="AU379" s="150" t="s">
        <v>82</v>
      </c>
      <c r="AY379" s="17" t="s">
        <v>182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7" t="s">
        <v>80</v>
      </c>
      <c r="BK379" s="151">
        <f>ROUND(I379*H379,2)</f>
        <v>0</v>
      </c>
      <c r="BL379" s="17" t="s">
        <v>286</v>
      </c>
      <c r="BM379" s="150" t="s">
        <v>1988</v>
      </c>
    </row>
    <row r="380" spans="2:65" s="11" customFormat="1" ht="22.9" customHeight="1">
      <c r="B380" s="127"/>
      <c r="D380" s="128" t="s">
        <v>71</v>
      </c>
      <c r="E380" s="137" t="s">
        <v>1225</v>
      </c>
      <c r="F380" s="137" t="s">
        <v>1226</v>
      </c>
      <c r="J380" s="138">
        <f>BK380</f>
        <v>0</v>
      </c>
      <c r="L380" s="127"/>
      <c r="M380" s="131"/>
      <c r="N380" s="132"/>
      <c r="O380" s="132"/>
      <c r="P380" s="133">
        <f>P381</f>
        <v>0</v>
      </c>
      <c r="Q380" s="132"/>
      <c r="R380" s="133">
        <f>R381</f>
        <v>0</v>
      </c>
      <c r="S380" s="132"/>
      <c r="T380" s="134">
        <f>T381</f>
        <v>0</v>
      </c>
      <c r="AR380" s="128" t="s">
        <v>82</v>
      </c>
      <c r="AT380" s="135" t="s">
        <v>71</v>
      </c>
      <c r="AU380" s="135" t="s">
        <v>80</v>
      </c>
      <c r="AY380" s="128" t="s">
        <v>182</v>
      </c>
      <c r="BK380" s="136">
        <f>BK381</f>
        <v>0</v>
      </c>
    </row>
    <row r="381" spans="2:65" s="1" customFormat="1" ht="16.5" customHeight="1">
      <c r="B381" s="139"/>
      <c r="C381" s="140" t="s">
        <v>638</v>
      </c>
      <c r="D381" s="140" t="s">
        <v>184</v>
      </c>
      <c r="E381" s="141" t="s">
        <v>1228</v>
      </c>
      <c r="F381" s="142" t="s">
        <v>1229</v>
      </c>
      <c r="G381" s="143" t="s">
        <v>187</v>
      </c>
      <c r="H381" s="144">
        <v>0</v>
      </c>
      <c r="I381" s="145"/>
      <c r="J381" s="145">
        <f>ROUND(I381*H381,2)</f>
        <v>0</v>
      </c>
      <c r="K381" s="142" t="s">
        <v>1</v>
      </c>
      <c r="L381" s="29"/>
      <c r="M381" s="146" t="s">
        <v>1</v>
      </c>
      <c r="N381" s="147" t="s">
        <v>37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286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286</v>
      </c>
      <c r="BM381" s="150" t="s">
        <v>1989</v>
      </c>
    </row>
    <row r="382" spans="2:65" s="11" customFormat="1" ht="22.9" customHeight="1">
      <c r="B382" s="127"/>
      <c r="D382" s="128" t="s">
        <v>71</v>
      </c>
      <c r="E382" s="137" t="s">
        <v>1231</v>
      </c>
      <c r="F382" s="137" t="s">
        <v>1232</v>
      </c>
      <c r="J382" s="138">
        <f>BK382</f>
        <v>0</v>
      </c>
      <c r="L382" s="127"/>
      <c r="M382" s="131"/>
      <c r="N382" s="132"/>
      <c r="O382" s="132"/>
      <c r="P382" s="133">
        <f>P383</f>
        <v>0</v>
      </c>
      <c r="Q382" s="132"/>
      <c r="R382" s="133">
        <f>R383</f>
        <v>0</v>
      </c>
      <c r="S382" s="132"/>
      <c r="T382" s="134">
        <f>T383</f>
        <v>0</v>
      </c>
      <c r="AR382" s="128" t="s">
        <v>82</v>
      </c>
      <c r="AT382" s="135" t="s">
        <v>71</v>
      </c>
      <c r="AU382" s="135" t="s">
        <v>80</v>
      </c>
      <c r="AY382" s="128" t="s">
        <v>182</v>
      </c>
      <c r="BK382" s="136">
        <f>BK383</f>
        <v>0</v>
      </c>
    </row>
    <row r="383" spans="2:65" s="1" customFormat="1" ht="16.5" customHeight="1">
      <c r="B383" s="139"/>
      <c r="C383" s="140" t="s">
        <v>643</v>
      </c>
      <c r="D383" s="140" t="s">
        <v>184</v>
      </c>
      <c r="E383" s="141" t="s">
        <v>1234</v>
      </c>
      <c r="F383" s="142" t="s">
        <v>1235</v>
      </c>
      <c r="G383" s="143" t="s">
        <v>187</v>
      </c>
      <c r="H383" s="144">
        <v>0</v>
      </c>
      <c r="I383" s="145"/>
      <c r="J383" s="145">
        <f>ROUND(I383*H383,2)</f>
        <v>0</v>
      </c>
      <c r="K383" s="142" t="s">
        <v>1</v>
      </c>
      <c r="L383" s="29"/>
      <c r="M383" s="146" t="s">
        <v>1</v>
      </c>
      <c r="N383" s="147" t="s">
        <v>37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286</v>
      </c>
      <c r="AT383" s="150" t="s">
        <v>184</v>
      </c>
      <c r="AU383" s="150" t="s">
        <v>82</v>
      </c>
      <c r="AY383" s="17" t="s">
        <v>182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80</v>
      </c>
      <c r="BK383" s="151">
        <f>ROUND(I383*H383,2)</f>
        <v>0</v>
      </c>
      <c r="BL383" s="17" t="s">
        <v>286</v>
      </c>
      <c r="BM383" s="150" t="s">
        <v>1990</v>
      </c>
    </row>
    <row r="384" spans="2:65" s="11" customFormat="1" ht="22.9" customHeight="1">
      <c r="B384" s="127"/>
      <c r="D384" s="128" t="s">
        <v>71</v>
      </c>
      <c r="E384" s="137" t="s">
        <v>1307</v>
      </c>
      <c r="F384" s="137" t="s">
        <v>1308</v>
      </c>
      <c r="J384" s="138">
        <f>BK384</f>
        <v>0</v>
      </c>
      <c r="L384" s="127"/>
      <c r="M384" s="131"/>
      <c r="N384" s="132"/>
      <c r="O384" s="132"/>
      <c r="P384" s="133">
        <f>SUM(P385:P421)</f>
        <v>144.12169</v>
      </c>
      <c r="Q384" s="132"/>
      <c r="R384" s="133">
        <f>SUM(R385:R421)</f>
        <v>1.2293577999999998</v>
      </c>
      <c r="S384" s="132"/>
      <c r="T384" s="134">
        <f>SUM(T385:T421)</f>
        <v>0</v>
      </c>
      <c r="AR384" s="128" t="s">
        <v>82</v>
      </c>
      <c r="AT384" s="135" t="s">
        <v>71</v>
      </c>
      <c r="AU384" s="135" t="s">
        <v>80</v>
      </c>
      <c r="AY384" s="128" t="s">
        <v>182</v>
      </c>
      <c r="BK384" s="136">
        <f>SUM(BK385:BK421)</f>
        <v>0</v>
      </c>
    </row>
    <row r="385" spans="2:65" s="1" customFormat="1" ht="24" customHeight="1">
      <c r="B385" s="139"/>
      <c r="C385" s="140" t="s">
        <v>649</v>
      </c>
      <c r="D385" s="140" t="s">
        <v>184</v>
      </c>
      <c r="E385" s="141" t="s">
        <v>1310</v>
      </c>
      <c r="F385" s="142" t="s">
        <v>1311</v>
      </c>
      <c r="G385" s="143" t="s">
        <v>248</v>
      </c>
      <c r="H385" s="144">
        <v>100</v>
      </c>
      <c r="I385" s="145"/>
      <c r="J385" s="145">
        <f>ROUND(I385*H385,2)</f>
        <v>0</v>
      </c>
      <c r="K385" s="142" t="s">
        <v>193</v>
      </c>
      <c r="L385" s="29"/>
      <c r="M385" s="146" t="s">
        <v>1</v>
      </c>
      <c r="N385" s="147" t="s">
        <v>37</v>
      </c>
      <c r="O385" s="148">
        <v>0.104</v>
      </c>
      <c r="P385" s="148">
        <f>O385*H385</f>
        <v>10.4</v>
      </c>
      <c r="Q385" s="148">
        <v>2.1900000000000001E-3</v>
      </c>
      <c r="R385" s="148">
        <f>Q385*H385</f>
        <v>0.219</v>
      </c>
      <c r="S385" s="148">
        <v>0</v>
      </c>
      <c r="T385" s="149">
        <f>S385*H385</f>
        <v>0</v>
      </c>
      <c r="AR385" s="150" t="s">
        <v>286</v>
      </c>
      <c r="AT385" s="150" t="s">
        <v>184</v>
      </c>
      <c r="AU385" s="150" t="s">
        <v>82</v>
      </c>
      <c r="AY385" s="17" t="s">
        <v>182</v>
      </c>
      <c r="BE385" s="151">
        <f>IF(N385="základní",J385,0)</f>
        <v>0</v>
      </c>
      <c r="BF385" s="151">
        <f>IF(N385="snížená",J385,0)</f>
        <v>0</v>
      </c>
      <c r="BG385" s="151">
        <f>IF(N385="zákl. přenesená",J385,0)</f>
        <v>0</v>
      </c>
      <c r="BH385" s="151">
        <f>IF(N385="sníž. přenesená",J385,0)</f>
        <v>0</v>
      </c>
      <c r="BI385" s="151">
        <f>IF(N385="nulová",J385,0)</f>
        <v>0</v>
      </c>
      <c r="BJ385" s="17" t="s">
        <v>80</v>
      </c>
      <c r="BK385" s="151">
        <f>ROUND(I385*H385,2)</f>
        <v>0</v>
      </c>
      <c r="BL385" s="17" t="s">
        <v>286</v>
      </c>
      <c r="BM385" s="150" t="s">
        <v>1991</v>
      </c>
    </row>
    <row r="386" spans="2:65" s="12" customFormat="1">
      <c r="B386" s="152"/>
      <c r="D386" s="153" t="s">
        <v>195</v>
      </c>
      <c r="E386" s="154" t="s">
        <v>1</v>
      </c>
      <c r="F386" s="155" t="s">
        <v>1337</v>
      </c>
      <c r="H386" s="154" t="s">
        <v>1</v>
      </c>
      <c r="L386" s="152"/>
      <c r="M386" s="156"/>
      <c r="N386" s="157"/>
      <c r="O386" s="157"/>
      <c r="P386" s="157"/>
      <c r="Q386" s="157"/>
      <c r="R386" s="157"/>
      <c r="S386" s="157"/>
      <c r="T386" s="158"/>
      <c r="AT386" s="154" t="s">
        <v>195</v>
      </c>
      <c r="AU386" s="154" t="s">
        <v>82</v>
      </c>
      <c r="AV386" s="12" t="s">
        <v>80</v>
      </c>
      <c r="AW386" s="12" t="s">
        <v>28</v>
      </c>
      <c r="AX386" s="12" t="s">
        <v>72</v>
      </c>
      <c r="AY386" s="154" t="s">
        <v>182</v>
      </c>
    </row>
    <row r="387" spans="2:65" s="13" customFormat="1">
      <c r="B387" s="159"/>
      <c r="D387" s="153" t="s">
        <v>195</v>
      </c>
      <c r="E387" s="160" t="s">
        <v>1</v>
      </c>
      <c r="F387" s="161" t="s">
        <v>805</v>
      </c>
      <c r="H387" s="162">
        <v>100</v>
      </c>
      <c r="L387" s="159"/>
      <c r="M387" s="163"/>
      <c r="N387" s="164"/>
      <c r="O387" s="164"/>
      <c r="P387" s="164"/>
      <c r="Q387" s="164"/>
      <c r="R387" s="164"/>
      <c r="S387" s="164"/>
      <c r="T387" s="165"/>
      <c r="AT387" s="160" t="s">
        <v>195</v>
      </c>
      <c r="AU387" s="160" t="s">
        <v>82</v>
      </c>
      <c r="AV387" s="13" t="s">
        <v>82</v>
      </c>
      <c r="AW387" s="13" t="s">
        <v>28</v>
      </c>
      <c r="AX387" s="13" t="s">
        <v>72</v>
      </c>
      <c r="AY387" s="160" t="s">
        <v>182</v>
      </c>
    </row>
    <row r="388" spans="2:65" s="14" customFormat="1">
      <c r="B388" s="166"/>
      <c r="D388" s="153" t="s">
        <v>195</v>
      </c>
      <c r="E388" s="167" t="s">
        <v>1</v>
      </c>
      <c r="F388" s="168" t="s">
        <v>205</v>
      </c>
      <c r="H388" s="169">
        <v>100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7" t="s">
        <v>195</v>
      </c>
      <c r="AU388" s="167" t="s">
        <v>82</v>
      </c>
      <c r="AV388" s="14" t="s">
        <v>188</v>
      </c>
      <c r="AW388" s="14" t="s">
        <v>28</v>
      </c>
      <c r="AX388" s="14" t="s">
        <v>80</v>
      </c>
      <c r="AY388" s="167" t="s">
        <v>182</v>
      </c>
    </row>
    <row r="389" spans="2:65" s="1" customFormat="1" ht="24" customHeight="1">
      <c r="B389" s="139"/>
      <c r="C389" s="140" t="s">
        <v>655</v>
      </c>
      <c r="D389" s="140" t="s">
        <v>184</v>
      </c>
      <c r="E389" s="141" t="s">
        <v>1321</v>
      </c>
      <c r="F389" s="142" t="s">
        <v>1322</v>
      </c>
      <c r="G389" s="143" t="s">
        <v>248</v>
      </c>
      <c r="H389" s="144">
        <v>20</v>
      </c>
      <c r="I389" s="145"/>
      <c r="J389" s="145">
        <f>ROUND(I389*H389,2)</f>
        <v>0</v>
      </c>
      <c r="K389" s="142" t="s">
        <v>193</v>
      </c>
      <c r="L389" s="29"/>
      <c r="M389" s="146" t="s">
        <v>1</v>
      </c>
      <c r="N389" s="147" t="s">
        <v>37</v>
      </c>
      <c r="O389" s="148">
        <v>0.38600000000000001</v>
      </c>
      <c r="P389" s="148">
        <f>O389*H389</f>
        <v>7.7200000000000006</v>
      </c>
      <c r="Q389" s="148">
        <v>5.7999999999999996E-3</v>
      </c>
      <c r="R389" s="148">
        <f>Q389*H389</f>
        <v>0.11599999999999999</v>
      </c>
      <c r="S389" s="148">
        <v>0</v>
      </c>
      <c r="T389" s="149">
        <f>S389*H389</f>
        <v>0</v>
      </c>
      <c r="AR389" s="150" t="s">
        <v>286</v>
      </c>
      <c r="AT389" s="150" t="s">
        <v>184</v>
      </c>
      <c r="AU389" s="150" t="s">
        <v>82</v>
      </c>
      <c r="AY389" s="17" t="s">
        <v>182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80</v>
      </c>
      <c r="BK389" s="151">
        <f>ROUND(I389*H389,2)</f>
        <v>0</v>
      </c>
      <c r="BL389" s="17" t="s">
        <v>286</v>
      </c>
      <c r="BM389" s="150" t="s">
        <v>1992</v>
      </c>
    </row>
    <row r="390" spans="2:65" s="12" customFormat="1">
      <c r="B390" s="152"/>
      <c r="D390" s="153" t="s">
        <v>195</v>
      </c>
      <c r="E390" s="154" t="s">
        <v>1</v>
      </c>
      <c r="F390" s="155" t="s">
        <v>1324</v>
      </c>
      <c r="H390" s="154" t="s">
        <v>1</v>
      </c>
      <c r="L390" s="152"/>
      <c r="M390" s="156"/>
      <c r="N390" s="157"/>
      <c r="O390" s="157"/>
      <c r="P390" s="157"/>
      <c r="Q390" s="157"/>
      <c r="R390" s="157"/>
      <c r="S390" s="157"/>
      <c r="T390" s="158"/>
      <c r="AT390" s="154" t="s">
        <v>195</v>
      </c>
      <c r="AU390" s="154" t="s">
        <v>82</v>
      </c>
      <c r="AV390" s="12" t="s">
        <v>80</v>
      </c>
      <c r="AW390" s="12" t="s">
        <v>28</v>
      </c>
      <c r="AX390" s="12" t="s">
        <v>72</v>
      </c>
      <c r="AY390" s="154" t="s">
        <v>182</v>
      </c>
    </row>
    <row r="391" spans="2:65" s="13" customFormat="1">
      <c r="B391" s="159"/>
      <c r="D391" s="153" t="s">
        <v>195</v>
      </c>
      <c r="E391" s="160" t="s">
        <v>1</v>
      </c>
      <c r="F391" s="161" t="s">
        <v>310</v>
      </c>
      <c r="H391" s="162">
        <v>20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195</v>
      </c>
      <c r="AU391" s="160" t="s">
        <v>82</v>
      </c>
      <c r="AV391" s="13" t="s">
        <v>82</v>
      </c>
      <c r="AW391" s="13" t="s">
        <v>28</v>
      </c>
      <c r="AX391" s="13" t="s">
        <v>72</v>
      </c>
      <c r="AY391" s="160" t="s">
        <v>182</v>
      </c>
    </row>
    <row r="392" spans="2:65" s="14" customFormat="1">
      <c r="B392" s="166"/>
      <c r="D392" s="153" t="s">
        <v>195</v>
      </c>
      <c r="E392" s="167" t="s">
        <v>1</v>
      </c>
      <c r="F392" s="168" t="s">
        <v>205</v>
      </c>
      <c r="H392" s="169">
        <v>20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195</v>
      </c>
      <c r="AU392" s="167" t="s">
        <v>82</v>
      </c>
      <c r="AV392" s="14" t="s">
        <v>188</v>
      </c>
      <c r="AW392" s="14" t="s">
        <v>28</v>
      </c>
      <c r="AX392" s="14" t="s">
        <v>80</v>
      </c>
      <c r="AY392" s="167" t="s">
        <v>182</v>
      </c>
    </row>
    <row r="393" spans="2:65" s="1" customFormat="1" ht="24" customHeight="1">
      <c r="B393" s="139"/>
      <c r="C393" s="140" t="s">
        <v>671</v>
      </c>
      <c r="D393" s="140" t="s">
        <v>184</v>
      </c>
      <c r="E393" s="141" t="s">
        <v>1326</v>
      </c>
      <c r="F393" s="142" t="s">
        <v>1327</v>
      </c>
      <c r="G393" s="143" t="s">
        <v>248</v>
      </c>
      <c r="H393" s="144">
        <v>100</v>
      </c>
      <c r="I393" s="145"/>
      <c r="J393" s="145">
        <f>ROUND(I393*H393,2)</f>
        <v>0</v>
      </c>
      <c r="K393" s="142" t="s">
        <v>193</v>
      </c>
      <c r="L393" s="29"/>
      <c r="M393" s="146" t="s">
        <v>1</v>
      </c>
      <c r="N393" s="147" t="s">
        <v>37</v>
      </c>
      <c r="O393" s="148">
        <v>0.22800000000000001</v>
      </c>
      <c r="P393" s="148">
        <f>O393*H393</f>
        <v>22.8</v>
      </c>
      <c r="Q393" s="148">
        <v>2.2699999999999999E-3</v>
      </c>
      <c r="R393" s="148">
        <f>Q393*H393</f>
        <v>0.22699999999999998</v>
      </c>
      <c r="S393" s="148">
        <v>0</v>
      </c>
      <c r="T393" s="149">
        <f>S393*H393</f>
        <v>0</v>
      </c>
      <c r="AR393" s="150" t="s">
        <v>286</v>
      </c>
      <c r="AT393" s="150" t="s">
        <v>184</v>
      </c>
      <c r="AU393" s="150" t="s">
        <v>82</v>
      </c>
      <c r="AY393" s="17" t="s">
        <v>182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80</v>
      </c>
      <c r="BK393" s="151">
        <f>ROUND(I393*H393,2)</f>
        <v>0</v>
      </c>
      <c r="BL393" s="17" t="s">
        <v>286</v>
      </c>
      <c r="BM393" s="150" t="s">
        <v>1993</v>
      </c>
    </row>
    <row r="394" spans="2:65" s="12" customFormat="1">
      <c r="B394" s="152"/>
      <c r="D394" s="153" t="s">
        <v>195</v>
      </c>
      <c r="E394" s="154" t="s">
        <v>1</v>
      </c>
      <c r="F394" s="155" t="s">
        <v>1337</v>
      </c>
      <c r="H394" s="154" t="s">
        <v>1</v>
      </c>
      <c r="L394" s="152"/>
      <c r="M394" s="156"/>
      <c r="N394" s="157"/>
      <c r="O394" s="157"/>
      <c r="P394" s="157"/>
      <c r="Q394" s="157"/>
      <c r="R394" s="157"/>
      <c r="S394" s="157"/>
      <c r="T394" s="158"/>
      <c r="AT394" s="154" t="s">
        <v>195</v>
      </c>
      <c r="AU394" s="154" t="s">
        <v>82</v>
      </c>
      <c r="AV394" s="12" t="s">
        <v>80</v>
      </c>
      <c r="AW394" s="12" t="s">
        <v>28</v>
      </c>
      <c r="AX394" s="12" t="s">
        <v>72</v>
      </c>
      <c r="AY394" s="154" t="s">
        <v>182</v>
      </c>
    </row>
    <row r="395" spans="2:65" s="13" customFormat="1">
      <c r="B395" s="159"/>
      <c r="D395" s="153" t="s">
        <v>195</v>
      </c>
      <c r="E395" s="160" t="s">
        <v>1</v>
      </c>
      <c r="F395" s="161" t="s">
        <v>805</v>
      </c>
      <c r="H395" s="162">
        <v>100</v>
      </c>
      <c r="L395" s="159"/>
      <c r="M395" s="163"/>
      <c r="N395" s="164"/>
      <c r="O395" s="164"/>
      <c r="P395" s="164"/>
      <c r="Q395" s="164"/>
      <c r="R395" s="164"/>
      <c r="S395" s="164"/>
      <c r="T395" s="165"/>
      <c r="AT395" s="160" t="s">
        <v>195</v>
      </c>
      <c r="AU395" s="160" t="s">
        <v>82</v>
      </c>
      <c r="AV395" s="13" t="s">
        <v>82</v>
      </c>
      <c r="AW395" s="13" t="s">
        <v>28</v>
      </c>
      <c r="AX395" s="13" t="s">
        <v>72</v>
      </c>
      <c r="AY395" s="160" t="s">
        <v>182</v>
      </c>
    </row>
    <row r="396" spans="2:65" s="14" customFormat="1">
      <c r="B396" s="166"/>
      <c r="D396" s="153" t="s">
        <v>195</v>
      </c>
      <c r="E396" s="167" t="s">
        <v>1</v>
      </c>
      <c r="F396" s="168" t="s">
        <v>205</v>
      </c>
      <c r="H396" s="169">
        <v>100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7" t="s">
        <v>195</v>
      </c>
      <c r="AU396" s="167" t="s">
        <v>82</v>
      </c>
      <c r="AV396" s="14" t="s">
        <v>188</v>
      </c>
      <c r="AW396" s="14" t="s">
        <v>28</v>
      </c>
      <c r="AX396" s="14" t="s">
        <v>80</v>
      </c>
      <c r="AY396" s="167" t="s">
        <v>182</v>
      </c>
    </row>
    <row r="397" spans="2:65" s="1" customFormat="1" ht="24" customHeight="1">
      <c r="B397" s="139"/>
      <c r="C397" s="140" t="s">
        <v>677</v>
      </c>
      <c r="D397" s="140" t="s">
        <v>184</v>
      </c>
      <c r="E397" s="141" t="s">
        <v>1994</v>
      </c>
      <c r="F397" s="142" t="s">
        <v>1995</v>
      </c>
      <c r="G397" s="143" t="s">
        <v>248</v>
      </c>
      <c r="H397" s="144">
        <v>20</v>
      </c>
      <c r="I397" s="145"/>
      <c r="J397" s="145">
        <f>ROUND(I397*H397,2)</f>
        <v>0</v>
      </c>
      <c r="K397" s="142" t="s">
        <v>193</v>
      </c>
      <c r="L397" s="29"/>
      <c r="M397" s="146" t="s">
        <v>1</v>
      </c>
      <c r="N397" s="147" t="s">
        <v>37</v>
      </c>
      <c r="O397" s="148">
        <v>0.628</v>
      </c>
      <c r="P397" s="148">
        <f>O397*H397</f>
        <v>12.56</v>
      </c>
      <c r="Q397" s="148">
        <v>4.3699999999999998E-3</v>
      </c>
      <c r="R397" s="148">
        <f>Q397*H397</f>
        <v>8.7399999999999992E-2</v>
      </c>
      <c r="S397" s="148">
        <v>0</v>
      </c>
      <c r="T397" s="149">
        <f>S397*H397</f>
        <v>0</v>
      </c>
      <c r="AR397" s="150" t="s">
        <v>286</v>
      </c>
      <c r="AT397" s="150" t="s">
        <v>184</v>
      </c>
      <c r="AU397" s="150" t="s">
        <v>82</v>
      </c>
      <c r="AY397" s="17" t="s">
        <v>182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80</v>
      </c>
      <c r="BK397" s="151">
        <f>ROUND(I397*H397,2)</f>
        <v>0</v>
      </c>
      <c r="BL397" s="17" t="s">
        <v>286</v>
      </c>
      <c r="BM397" s="150" t="s">
        <v>1996</v>
      </c>
    </row>
    <row r="398" spans="2:65" s="12" customFormat="1">
      <c r="B398" s="152"/>
      <c r="D398" s="153" t="s">
        <v>195</v>
      </c>
      <c r="E398" s="154" t="s">
        <v>1</v>
      </c>
      <c r="F398" s="155" t="s">
        <v>1313</v>
      </c>
      <c r="H398" s="154" t="s">
        <v>1</v>
      </c>
      <c r="L398" s="152"/>
      <c r="M398" s="156"/>
      <c r="N398" s="157"/>
      <c r="O398" s="157"/>
      <c r="P398" s="157"/>
      <c r="Q398" s="157"/>
      <c r="R398" s="157"/>
      <c r="S398" s="157"/>
      <c r="T398" s="158"/>
      <c r="AT398" s="154" t="s">
        <v>195</v>
      </c>
      <c r="AU398" s="154" t="s">
        <v>82</v>
      </c>
      <c r="AV398" s="12" t="s">
        <v>80</v>
      </c>
      <c r="AW398" s="12" t="s">
        <v>28</v>
      </c>
      <c r="AX398" s="12" t="s">
        <v>72</v>
      </c>
      <c r="AY398" s="154" t="s">
        <v>182</v>
      </c>
    </row>
    <row r="399" spans="2:65" s="13" customFormat="1">
      <c r="B399" s="159"/>
      <c r="D399" s="153" t="s">
        <v>195</v>
      </c>
      <c r="E399" s="160" t="s">
        <v>1</v>
      </c>
      <c r="F399" s="161" t="s">
        <v>310</v>
      </c>
      <c r="H399" s="162">
        <v>20</v>
      </c>
      <c r="L399" s="159"/>
      <c r="M399" s="163"/>
      <c r="N399" s="164"/>
      <c r="O399" s="164"/>
      <c r="P399" s="164"/>
      <c r="Q399" s="164"/>
      <c r="R399" s="164"/>
      <c r="S399" s="164"/>
      <c r="T399" s="165"/>
      <c r="AT399" s="160" t="s">
        <v>195</v>
      </c>
      <c r="AU399" s="160" t="s">
        <v>82</v>
      </c>
      <c r="AV399" s="13" t="s">
        <v>82</v>
      </c>
      <c r="AW399" s="13" t="s">
        <v>28</v>
      </c>
      <c r="AX399" s="13" t="s">
        <v>72</v>
      </c>
      <c r="AY399" s="160" t="s">
        <v>182</v>
      </c>
    </row>
    <row r="400" spans="2:65" s="14" customFormat="1">
      <c r="B400" s="166"/>
      <c r="D400" s="153" t="s">
        <v>195</v>
      </c>
      <c r="E400" s="167" t="s">
        <v>1</v>
      </c>
      <c r="F400" s="168" t="s">
        <v>205</v>
      </c>
      <c r="H400" s="169">
        <v>20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7" t="s">
        <v>195</v>
      </c>
      <c r="AU400" s="167" t="s">
        <v>82</v>
      </c>
      <c r="AV400" s="14" t="s">
        <v>188</v>
      </c>
      <c r="AW400" s="14" t="s">
        <v>28</v>
      </c>
      <c r="AX400" s="14" t="s">
        <v>80</v>
      </c>
      <c r="AY400" s="167" t="s">
        <v>182</v>
      </c>
    </row>
    <row r="401" spans="2:65" s="1" customFormat="1" ht="24" customHeight="1">
      <c r="B401" s="139"/>
      <c r="C401" s="140" t="s">
        <v>681</v>
      </c>
      <c r="D401" s="140" t="s">
        <v>184</v>
      </c>
      <c r="E401" s="141" t="s">
        <v>1997</v>
      </c>
      <c r="F401" s="142" t="s">
        <v>1998</v>
      </c>
      <c r="G401" s="143" t="s">
        <v>248</v>
      </c>
      <c r="H401" s="144">
        <v>66.989999999999995</v>
      </c>
      <c r="I401" s="145"/>
      <c r="J401" s="145">
        <f>ROUND(I401*H401,2)</f>
        <v>0</v>
      </c>
      <c r="K401" s="142" t="s">
        <v>193</v>
      </c>
      <c r="L401" s="29"/>
      <c r="M401" s="146" t="s">
        <v>1</v>
      </c>
      <c r="N401" s="147" t="s">
        <v>37</v>
      </c>
      <c r="O401" s="148">
        <v>0.33100000000000002</v>
      </c>
      <c r="P401" s="148">
        <f>O401*H401</f>
        <v>22.173690000000001</v>
      </c>
      <c r="Q401" s="148">
        <v>2.2200000000000002E-3</v>
      </c>
      <c r="R401" s="148">
        <f>Q401*H401</f>
        <v>0.14871780000000001</v>
      </c>
      <c r="S401" s="148">
        <v>0</v>
      </c>
      <c r="T401" s="149">
        <f>S401*H401</f>
        <v>0</v>
      </c>
      <c r="AR401" s="150" t="s">
        <v>286</v>
      </c>
      <c r="AT401" s="150" t="s">
        <v>184</v>
      </c>
      <c r="AU401" s="150" t="s">
        <v>82</v>
      </c>
      <c r="AY401" s="17" t="s">
        <v>182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80</v>
      </c>
      <c r="BK401" s="151">
        <f>ROUND(I401*H401,2)</f>
        <v>0</v>
      </c>
      <c r="BL401" s="17" t="s">
        <v>286</v>
      </c>
      <c r="BM401" s="150" t="s">
        <v>1999</v>
      </c>
    </row>
    <row r="402" spans="2:65" s="12" customFormat="1">
      <c r="B402" s="152"/>
      <c r="D402" s="153" t="s">
        <v>195</v>
      </c>
      <c r="E402" s="154" t="s">
        <v>1</v>
      </c>
      <c r="F402" s="155" t="s">
        <v>1342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195</v>
      </c>
      <c r="AU402" s="154" t="s">
        <v>82</v>
      </c>
      <c r="AV402" s="12" t="s">
        <v>80</v>
      </c>
      <c r="AW402" s="12" t="s">
        <v>28</v>
      </c>
      <c r="AX402" s="12" t="s">
        <v>72</v>
      </c>
      <c r="AY402" s="154" t="s">
        <v>182</v>
      </c>
    </row>
    <row r="403" spans="2:65" s="13" customFormat="1">
      <c r="B403" s="159"/>
      <c r="D403" s="153" t="s">
        <v>195</v>
      </c>
      <c r="E403" s="160" t="s">
        <v>1</v>
      </c>
      <c r="F403" s="161" t="s">
        <v>2000</v>
      </c>
      <c r="H403" s="162">
        <v>52.47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195</v>
      </c>
      <c r="AU403" s="160" t="s">
        <v>82</v>
      </c>
      <c r="AV403" s="13" t="s">
        <v>82</v>
      </c>
      <c r="AW403" s="13" t="s">
        <v>28</v>
      </c>
      <c r="AX403" s="13" t="s">
        <v>72</v>
      </c>
      <c r="AY403" s="160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2001</v>
      </c>
      <c r="H404" s="162">
        <v>14.52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66.989999999999995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24" customHeight="1">
      <c r="B406" s="139"/>
      <c r="C406" s="140" t="s">
        <v>688</v>
      </c>
      <c r="D406" s="140" t="s">
        <v>184</v>
      </c>
      <c r="E406" s="141" t="s">
        <v>1357</v>
      </c>
      <c r="F406" s="142" t="s">
        <v>1358</v>
      </c>
      <c r="G406" s="143" t="s">
        <v>248</v>
      </c>
      <c r="H406" s="144">
        <v>100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0.248</v>
      </c>
      <c r="P406" s="148">
        <f>O406*H406</f>
        <v>24.8</v>
      </c>
      <c r="Q406" s="148">
        <v>2.0899999999999998E-3</v>
      </c>
      <c r="R406" s="148">
        <f>Q406*H406</f>
        <v>0.20899999999999999</v>
      </c>
      <c r="S406" s="148">
        <v>0</v>
      </c>
      <c r="T406" s="149">
        <f>S406*H406</f>
        <v>0</v>
      </c>
      <c r="AR406" s="150" t="s">
        <v>286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286</v>
      </c>
      <c r="BM406" s="150" t="s">
        <v>2002</v>
      </c>
    </row>
    <row r="407" spans="2:65" s="12" customFormat="1">
      <c r="B407" s="152"/>
      <c r="D407" s="153" t="s">
        <v>195</v>
      </c>
      <c r="E407" s="154" t="s">
        <v>1</v>
      </c>
      <c r="F407" s="155" t="s">
        <v>1360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805</v>
      </c>
      <c r="H408" s="162">
        <v>100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4" customFormat="1">
      <c r="B409" s="166"/>
      <c r="D409" s="153" t="s">
        <v>195</v>
      </c>
      <c r="E409" s="167" t="s">
        <v>1</v>
      </c>
      <c r="F409" s="168" t="s">
        <v>205</v>
      </c>
      <c r="H409" s="169">
        <v>100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7" t="s">
        <v>195</v>
      </c>
      <c r="AU409" s="167" t="s">
        <v>82</v>
      </c>
      <c r="AV409" s="14" t="s">
        <v>188</v>
      </c>
      <c r="AW409" s="14" t="s">
        <v>28</v>
      </c>
      <c r="AX409" s="14" t="s">
        <v>80</v>
      </c>
      <c r="AY409" s="167" t="s">
        <v>182</v>
      </c>
    </row>
    <row r="410" spans="2:65" s="1" customFormat="1" ht="24" customHeight="1">
      <c r="B410" s="139"/>
      <c r="C410" s="140" t="s">
        <v>694</v>
      </c>
      <c r="D410" s="140" t="s">
        <v>184</v>
      </c>
      <c r="E410" s="141" t="s">
        <v>1362</v>
      </c>
      <c r="F410" s="142" t="s">
        <v>1363</v>
      </c>
      <c r="G410" s="143" t="s">
        <v>461</v>
      </c>
      <c r="H410" s="144">
        <v>12</v>
      </c>
      <c r="I410" s="145"/>
      <c r="J410" s="145">
        <f>ROUND(I410*H410,2)</f>
        <v>0</v>
      </c>
      <c r="K410" s="142" t="s">
        <v>193</v>
      </c>
      <c r="L410" s="29"/>
      <c r="M410" s="146" t="s">
        <v>1</v>
      </c>
      <c r="N410" s="147" t="s">
        <v>37</v>
      </c>
      <c r="O410" s="148">
        <v>0.4</v>
      </c>
      <c r="P410" s="148">
        <f>O410*H410</f>
        <v>4.8000000000000007</v>
      </c>
      <c r="Q410" s="148">
        <v>2.5000000000000001E-4</v>
      </c>
      <c r="R410" s="148">
        <f>Q410*H410</f>
        <v>3.0000000000000001E-3</v>
      </c>
      <c r="S410" s="148">
        <v>0</v>
      </c>
      <c r="T410" s="149">
        <f>S410*H410</f>
        <v>0</v>
      </c>
      <c r="AR410" s="150" t="s">
        <v>286</v>
      </c>
      <c r="AT410" s="150" t="s">
        <v>184</v>
      </c>
      <c r="AU410" s="150" t="s">
        <v>82</v>
      </c>
      <c r="AY410" s="17" t="s">
        <v>182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7" t="s">
        <v>80</v>
      </c>
      <c r="BK410" s="151">
        <f>ROUND(I410*H410,2)</f>
        <v>0</v>
      </c>
      <c r="BL410" s="17" t="s">
        <v>286</v>
      </c>
      <c r="BM410" s="150" t="s">
        <v>2003</v>
      </c>
    </row>
    <row r="411" spans="2:65" s="12" customFormat="1">
      <c r="B411" s="152"/>
      <c r="D411" s="153" t="s">
        <v>195</v>
      </c>
      <c r="E411" s="154" t="s">
        <v>1</v>
      </c>
      <c r="F411" s="155" t="s">
        <v>1353</v>
      </c>
      <c r="H411" s="154" t="s">
        <v>1</v>
      </c>
      <c r="L411" s="152"/>
      <c r="M411" s="156"/>
      <c r="N411" s="157"/>
      <c r="O411" s="157"/>
      <c r="P411" s="157"/>
      <c r="Q411" s="157"/>
      <c r="R411" s="157"/>
      <c r="S411" s="157"/>
      <c r="T411" s="158"/>
      <c r="AT411" s="154" t="s">
        <v>195</v>
      </c>
      <c r="AU411" s="154" t="s">
        <v>82</v>
      </c>
      <c r="AV411" s="12" t="s">
        <v>80</v>
      </c>
      <c r="AW411" s="12" t="s">
        <v>28</v>
      </c>
      <c r="AX411" s="12" t="s">
        <v>72</v>
      </c>
      <c r="AY411" s="154" t="s">
        <v>182</v>
      </c>
    </row>
    <row r="412" spans="2:65" s="13" customFormat="1">
      <c r="B412" s="159"/>
      <c r="D412" s="153" t="s">
        <v>195</v>
      </c>
      <c r="E412" s="160" t="s">
        <v>1</v>
      </c>
      <c r="F412" s="161" t="s">
        <v>265</v>
      </c>
      <c r="H412" s="162">
        <v>12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195</v>
      </c>
      <c r="AU412" s="160" t="s">
        <v>82</v>
      </c>
      <c r="AV412" s="13" t="s">
        <v>82</v>
      </c>
      <c r="AW412" s="13" t="s">
        <v>28</v>
      </c>
      <c r="AX412" s="13" t="s">
        <v>80</v>
      </c>
      <c r="AY412" s="160" t="s">
        <v>182</v>
      </c>
    </row>
    <row r="413" spans="2:65" s="1" customFormat="1" ht="16.5" customHeight="1">
      <c r="B413" s="139"/>
      <c r="C413" s="140" t="s">
        <v>698</v>
      </c>
      <c r="D413" s="140" t="s">
        <v>184</v>
      </c>
      <c r="E413" s="141" t="s">
        <v>1367</v>
      </c>
      <c r="F413" s="142" t="s">
        <v>1368</v>
      </c>
      <c r="G413" s="143" t="s">
        <v>461</v>
      </c>
      <c r="H413" s="144">
        <v>12</v>
      </c>
      <c r="I413" s="145"/>
      <c r="J413" s="145">
        <f>ROUND(I413*H413,2)</f>
        <v>0</v>
      </c>
      <c r="K413" s="142" t="s">
        <v>1</v>
      </c>
      <c r="L413" s="29"/>
      <c r="M413" s="146" t="s">
        <v>1</v>
      </c>
      <c r="N413" s="147" t="s">
        <v>37</v>
      </c>
      <c r="O413" s="148">
        <v>0.4</v>
      </c>
      <c r="P413" s="148">
        <f>O413*H413</f>
        <v>4.8000000000000007</v>
      </c>
      <c r="Q413" s="148">
        <v>2.5000000000000001E-4</v>
      </c>
      <c r="R413" s="148">
        <f>Q413*H413</f>
        <v>3.0000000000000001E-3</v>
      </c>
      <c r="S413" s="148">
        <v>0</v>
      </c>
      <c r="T413" s="149">
        <f>S413*H413</f>
        <v>0</v>
      </c>
      <c r="AR413" s="150" t="s">
        <v>286</v>
      </c>
      <c r="AT413" s="150" t="s">
        <v>184</v>
      </c>
      <c r="AU413" s="150" t="s">
        <v>82</v>
      </c>
      <c r="AY413" s="17" t="s">
        <v>182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7" t="s">
        <v>80</v>
      </c>
      <c r="BK413" s="151">
        <f>ROUND(I413*H413,2)</f>
        <v>0</v>
      </c>
      <c r="BL413" s="17" t="s">
        <v>286</v>
      </c>
      <c r="BM413" s="150" t="s">
        <v>2004</v>
      </c>
    </row>
    <row r="414" spans="2:65" s="12" customFormat="1">
      <c r="B414" s="152"/>
      <c r="D414" s="153" t="s">
        <v>195</v>
      </c>
      <c r="E414" s="154" t="s">
        <v>1</v>
      </c>
      <c r="F414" s="155" t="s">
        <v>1353</v>
      </c>
      <c r="H414" s="154" t="s">
        <v>1</v>
      </c>
      <c r="L414" s="152"/>
      <c r="M414" s="156"/>
      <c r="N414" s="157"/>
      <c r="O414" s="157"/>
      <c r="P414" s="157"/>
      <c r="Q414" s="157"/>
      <c r="R414" s="157"/>
      <c r="S414" s="157"/>
      <c r="T414" s="158"/>
      <c r="AT414" s="154" t="s">
        <v>195</v>
      </c>
      <c r="AU414" s="154" t="s">
        <v>82</v>
      </c>
      <c r="AV414" s="12" t="s">
        <v>80</v>
      </c>
      <c r="AW414" s="12" t="s">
        <v>28</v>
      </c>
      <c r="AX414" s="12" t="s">
        <v>72</v>
      </c>
      <c r="AY414" s="154" t="s">
        <v>182</v>
      </c>
    </row>
    <row r="415" spans="2:65" s="13" customFormat="1">
      <c r="B415" s="159"/>
      <c r="D415" s="153" t="s">
        <v>195</v>
      </c>
      <c r="E415" s="160" t="s">
        <v>1</v>
      </c>
      <c r="F415" s="161" t="s">
        <v>265</v>
      </c>
      <c r="H415" s="162">
        <v>12</v>
      </c>
      <c r="L415" s="159"/>
      <c r="M415" s="163"/>
      <c r="N415" s="164"/>
      <c r="O415" s="164"/>
      <c r="P415" s="164"/>
      <c r="Q415" s="164"/>
      <c r="R415" s="164"/>
      <c r="S415" s="164"/>
      <c r="T415" s="165"/>
      <c r="AT415" s="160" t="s">
        <v>195</v>
      </c>
      <c r="AU415" s="160" t="s">
        <v>82</v>
      </c>
      <c r="AV415" s="13" t="s">
        <v>82</v>
      </c>
      <c r="AW415" s="13" t="s">
        <v>28</v>
      </c>
      <c r="AX415" s="13" t="s">
        <v>72</v>
      </c>
      <c r="AY415" s="160" t="s">
        <v>182</v>
      </c>
    </row>
    <row r="416" spans="2:65" s="14" customFormat="1">
      <c r="B416" s="166"/>
      <c r="D416" s="153" t="s">
        <v>195</v>
      </c>
      <c r="E416" s="167" t="s">
        <v>1</v>
      </c>
      <c r="F416" s="168" t="s">
        <v>205</v>
      </c>
      <c r="H416" s="169">
        <v>12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7" t="s">
        <v>195</v>
      </c>
      <c r="AU416" s="167" t="s">
        <v>82</v>
      </c>
      <c r="AV416" s="14" t="s">
        <v>188</v>
      </c>
      <c r="AW416" s="14" t="s">
        <v>28</v>
      </c>
      <c r="AX416" s="14" t="s">
        <v>80</v>
      </c>
      <c r="AY416" s="167" t="s">
        <v>182</v>
      </c>
    </row>
    <row r="417" spans="2:65" s="1" customFormat="1" ht="24" customHeight="1">
      <c r="B417" s="139"/>
      <c r="C417" s="140" t="s">
        <v>703</v>
      </c>
      <c r="D417" s="140" t="s">
        <v>184</v>
      </c>
      <c r="E417" s="141" t="s">
        <v>1371</v>
      </c>
      <c r="F417" s="142" t="s">
        <v>1372</v>
      </c>
      <c r="G417" s="143" t="s">
        <v>248</v>
      </c>
      <c r="H417" s="144">
        <v>102</v>
      </c>
      <c r="I417" s="145"/>
      <c r="J417" s="145">
        <f>ROUND(I417*H417,2)</f>
        <v>0</v>
      </c>
      <c r="K417" s="142" t="s">
        <v>193</v>
      </c>
      <c r="L417" s="29"/>
      <c r="M417" s="146" t="s">
        <v>1</v>
      </c>
      <c r="N417" s="147" t="s">
        <v>37</v>
      </c>
      <c r="O417" s="148">
        <v>0.33400000000000002</v>
      </c>
      <c r="P417" s="148">
        <f>O417*H417</f>
        <v>34.068000000000005</v>
      </c>
      <c r="Q417" s="148">
        <v>2.1199999999999999E-3</v>
      </c>
      <c r="R417" s="148">
        <f>Q417*H417</f>
        <v>0.21623999999999999</v>
      </c>
      <c r="S417" s="148">
        <v>0</v>
      </c>
      <c r="T417" s="149">
        <f>S417*H417</f>
        <v>0</v>
      </c>
      <c r="AR417" s="150" t="s">
        <v>286</v>
      </c>
      <c r="AT417" s="150" t="s">
        <v>184</v>
      </c>
      <c r="AU417" s="150" t="s">
        <v>82</v>
      </c>
      <c r="AY417" s="17" t="s">
        <v>182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7" t="s">
        <v>80</v>
      </c>
      <c r="BK417" s="151">
        <f>ROUND(I417*H417,2)</f>
        <v>0</v>
      </c>
      <c r="BL417" s="17" t="s">
        <v>286</v>
      </c>
      <c r="BM417" s="150" t="s">
        <v>2005</v>
      </c>
    </row>
    <row r="418" spans="2:65" s="12" customFormat="1">
      <c r="B418" s="152"/>
      <c r="D418" s="153" t="s">
        <v>195</v>
      </c>
      <c r="E418" s="154" t="s">
        <v>1</v>
      </c>
      <c r="F418" s="155" t="s">
        <v>1353</v>
      </c>
      <c r="H418" s="154" t="s">
        <v>1</v>
      </c>
      <c r="L418" s="152"/>
      <c r="M418" s="156"/>
      <c r="N418" s="157"/>
      <c r="O418" s="157"/>
      <c r="P418" s="157"/>
      <c r="Q418" s="157"/>
      <c r="R418" s="157"/>
      <c r="S418" s="157"/>
      <c r="T418" s="158"/>
      <c r="AT418" s="154" t="s">
        <v>195</v>
      </c>
      <c r="AU418" s="154" t="s">
        <v>82</v>
      </c>
      <c r="AV418" s="12" t="s">
        <v>80</v>
      </c>
      <c r="AW418" s="12" t="s">
        <v>28</v>
      </c>
      <c r="AX418" s="12" t="s">
        <v>72</v>
      </c>
      <c r="AY418" s="154" t="s">
        <v>182</v>
      </c>
    </row>
    <row r="419" spans="2:65" s="13" customFormat="1">
      <c r="B419" s="159"/>
      <c r="D419" s="153" t="s">
        <v>195</v>
      </c>
      <c r="E419" s="160" t="s">
        <v>1</v>
      </c>
      <c r="F419" s="161" t="s">
        <v>2006</v>
      </c>
      <c r="H419" s="162">
        <v>102</v>
      </c>
      <c r="L419" s="159"/>
      <c r="M419" s="163"/>
      <c r="N419" s="164"/>
      <c r="O419" s="164"/>
      <c r="P419" s="164"/>
      <c r="Q419" s="164"/>
      <c r="R419" s="164"/>
      <c r="S419" s="164"/>
      <c r="T419" s="165"/>
      <c r="AT419" s="160" t="s">
        <v>195</v>
      </c>
      <c r="AU419" s="160" t="s">
        <v>82</v>
      </c>
      <c r="AV419" s="13" t="s">
        <v>82</v>
      </c>
      <c r="AW419" s="13" t="s">
        <v>28</v>
      </c>
      <c r="AX419" s="13" t="s">
        <v>72</v>
      </c>
      <c r="AY419" s="160" t="s">
        <v>182</v>
      </c>
    </row>
    <row r="420" spans="2:65" s="14" customFormat="1">
      <c r="B420" s="166"/>
      <c r="D420" s="153" t="s">
        <v>195</v>
      </c>
      <c r="E420" s="167" t="s">
        <v>1</v>
      </c>
      <c r="F420" s="168" t="s">
        <v>205</v>
      </c>
      <c r="H420" s="169">
        <v>102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7" t="s">
        <v>195</v>
      </c>
      <c r="AU420" s="167" t="s">
        <v>82</v>
      </c>
      <c r="AV420" s="14" t="s">
        <v>188</v>
      </c>
      <c r="AW420" s="14" t="s">
        <v>28</v>
      </c>
      <c r="AX420" s="14" t="s">
        <v>80</v>
      </c>
      <c r="AY420" s="167" t="s">
        <v>182</v>
      </c>
    </row>
    <row r="421" spans="2:65" s="1" customFormat="1" ht="24" customHeight="1">
      <c r="B421" s="139"/>
      <c r="C421" s="140" t="s">
        <v>710</v>
      </c>
      <c r="D421" s="140" t="s">
        <v>184</v>
      </c>
      <c r="E421" s="141" t="s">
        <v>1376</v>
      </c>
      <c r="F421" s="142" t="s">
        <v>1377</v>
      </c>
      <c r="G421" s="143" t="s">
        <v>1085</v>
      </c>
      <c r="H421" s="144">
        <v>2745.4630000000002</v>
      </c>
      <c r="I421" s="145"/>
      <c r="J421" s="145">
        <f>ROUND(I421*H421,2)</f>
        <v>0</v>
      </c>
      <c r="K421" s="142" t="s">
        <v>193</v>
      </c>
      <c r="L421" s="29"/>
      <c r="M421" s="146" t="s">
        <v>1</v>
      </c>
      <c r="N421" s="147" t="s">
        <v>37</v>
      </c>
      <c r="O421" s="148">
        <v>0</v>
      </c>
      <c r="P421" s="148">
        <f>O421*H421</f>
        <v>0</v>
      </c>
      <c r="Q421" s="148">
        <v>0</v>
      </c>
      <c r="R421" s="148">
        <f>Q421*H421</f>
        <v>0</v>
      </c>
      <c r="S421" s="148">
        <v>0</v>
      </c>
      <c r="T421" s="149">
        <f>S421*H421</f>
        <v>0</v>
      </c>
      <c r="AR421" s="150" t="s">
        <v>286</v>
      </c>
      <c r="AT421" s="150" t="s">
        <v>184</v>
      </c>
      <c r="AU421" s="150" t="s">
        <v>82</v>
      </c>
      <c r="AY421" s="17" t="s">
        <v>182</v>
      </c>
      <c r="BE421" s="151">
        <f>IF(N421="základní",J421,0)</f>
        <v>0</v>
      </c>
      <c r="BF421" s="151">
        <f>IF(N421="snížená",J421,0)</f>
        <v>0</v>
      </c>
      <c r="BG421" s="151">
        <f>IF(N421="zákl. přenesená",J421,0)</f>
        <v>0</v>
      </c>
      <c r="BH421" s="151">
        <f>IF(N421="sníž. přenesená",J421,0)</f>
        <v>0</v>
      </c>
      <c r="BI421" s="151">
        <f>IF(N421="nulová",J421,0)</f>
        <v>0</v>
      </c>
      <c r="BJ421" s="17" t="s">
        <v>80</v>
      </c>
      <c r="BK421" s="151">
        <f>ROUND(I421*H421,2)</f>
        <v>0</v>
      </c>
      <c r="BL421" s="17" t="s">
        <v>286</v>
      </c>
      <c r="BM421" s="150" t="s">
        <v>2007</v>
      </c>
    </row>
    <row r="422" spans="2:65" s="11" customFormat="1" ht="22.9" customHeight="1">
      <c r="B422" s="127"/>
      <c r="D422" s="128" t="s">
        <v>71</v>
      </c>
      <c r="E422" s="137" t="s">
        <v>1410</v>
      </c>
      <c r="F422" s="137" t="s">
        <v>1411</v>
      </c>
      <c r="J422" s="138">
        <f>BK422</f>
        <v>0</v>
      </c>
      <c r="L422" s="127"/>
      <c r="M422" s="131"/>
      <c r="N422" s="132"/>
      <c r="O422" s="132"/>
      <c r="P422" s="133">
        <f>SUM(P423:P445)</f>
        <v>0</v>
      </c>
      <c r="Q422" s="132"/>
      <c r="R422" s="133">
        <f>SUM(R423:R445)</f>
        <v>0</v>
      </c>
      <c r="S422" s="132"/>
      <c r="T422" s="134">
        <f>SUM(T423:T445)</f>
        <v>0</v>
      </c>
      <c r="AR422" s="128" t="s">
        <v>82</v>
      </c>
      <c r="AT422" s="135" t="s">
        <v>71</v>
      </c>
      <c r="AU422" s="135" t="s">
        <v>80</v>
      </c>
      <c r="AY422" s="128" t="s">
        <v>182</v>
      </c>
      <c r="BK422" s="136">
        <f>SUM(BK423:BK445)</f>
        <v>0</v>
      </c>
    </row>
    <row r="423" spans="2:65" s="1" customFormat="1" ht="36" customHeight="1">
      <c r="B423" s="139"/>
      <c r="C423" s="194" t="s">
        <v>717</v>
      </c>
      <c r="D423" s="194" t="s">
        <v>184</v>
      </c>
      <c r="E423" s="195" t="s">
        <v>1413</v>
      </c>
      <c r="F423" s="196" t="s">
        <v>2199</v>
      </c>
      <c r="G423" s="197" t="s">
        <v>461</v>
      </c>
      <c r="H423" s="198">
        <v>9</v>
      </c>
      <c r="I423" s="199"/>
      <c r="J423" s="199">
        <f t="shared" ref="J423:J428" si="0">ROUND(I423*H423,2)</f>
        <v>0</v>
      </c>
      <c r="K423" s="142" t="s">
        <v>1</v>
      </c>
      <c r="L423" s="29"/>
      <c r="M423" s="146" t="s">
        <v>1</v>
      </c>
      <c r="N423" s="147" t="s">
        <v>37</v>
      </c>
      <c r="O423" s="148">
        <v>0</v>
      </c>
      <c r="P423" s="148">
        <f t="shared" ref="P423:P428" si="1">O423*H423</f>
        <v>0</v>
      </c>
      <c r="Q423" s="148">
        <v>0</v>
      </c>
      <c r="R423" s="148">
        <f t="shared" ref="R423:R428" si="2">Q423*H423</f>
        <v>0</v>
      </c>
      <c r="S423" s="148">
        <v>0</v>
      </c>
      <c r="T423" s="149">
        <f t="shared" ref="T423:T428" si="3">S423*H423</f>
        <v>0</v>
      </c>
      <c r="AR423" s="150" t="s">
        <v>286</v>
      </c>
      <c r="AT423" s="150" t="s">
        <v>184</v>
      </c>
      <c r="AU423" s="150" t="s">
        <v>82</v>
      </c>
      <c r="AY423" s="17" t="s">
        <v>182</v>
      </c>
      <c r="BE423" s="151">
        <f t="shared" ref="BE423:BE428" si="4">IF(N423="základní",J423,0)</f>
        <v>0</v>
      </c>
      <c r="BF423" s="151">
        <f t="shared" ref="BF423:BF428" si="5">IF(N423="snížená",J423,0)</f>
        <v>0</v>
      </c>
      <c r="BG423" s="151">
        <f t="shared" ref="BG423:BG428" si="6">IF(N423="zákl. přenesená",J423,0)</f>
        <v>0</v>
      </c>
      <c r="BH423" s="151">
        <f t="shared" ref="BH423:BH428" si="7">IF(N423="sníž. přenesená",J423,0)</f>
        <v>0</v>
      </c>
      <c r="BI423" s="151">
        <f t="shared" ref="BI423:BI428" si="8">IF(N423="nulová",J423,0)</f>
        <v>0</v>
      </c>
      <c r="BJ423" s="17" t="s">
        <v>80</v>
      </c>
      <c r="BK423" s="151">
        <f t="shared" ref="BK423:BK428" si="9">ROUND(I423*H423,2)</f>
        <v>0</v>
      </c>
      <c r="BL423" s="17" t="s">
        <v>286</v>
      </c>
      <c r="BM423" s="150" t="s">
        <v>2008</v>
      </c>
    </row>
    <row r="424" spans="2:65" s="1" customFormat="1" ht="36" customHeight="1">
      <c r="B424" s="139"/>
      <c r="C424" s="194" t="s">
        <v>723</v>
      </c>
      <c r="D424" s="194" t="s">
        <v>184</v>
      </c>
      <c r="E424" s="195" t="s">
        <v>1416</v>
      </c>
      <c r="F424" s="196" t="s">
        <v>2200</v>
      </c>
      <c r="G424" s="197" t="s">
        <v>461</v>
      </c>
      <c r="H424" s="198">
        <v>3</v>
      </c>
      <c r="I424" s="199"/>
      <c r="J424" s="199">
        <f t="shared" si="0"/>
        <v>0</v>
      </c>
      <c r="K424" s="142" t="s">
        <v>1</v>
      </c>
      <c r="L424" s="29"/>
      <c r="M424" s="146" t="s">
        <v>1</v>
      </c>
      <c r="N424" s="147" t="s">
        <v>37</v>
      </c>
      <c r="O424" s="148">
        <v>0</v>
      </c>
      <c r="P424" s="148">
        <f t="shared" si="1"/>
        <v>0</v>
      </c>
      <c r="Q424" s="148">
        <v>0</v>
      </c>
      <c r="R424" s="148">
        <f t="shared" si="2"/>
        <v>0</v>
      </c>
      <c r="S424" s="148">
        <v>0</v>
      </c>
      <c r="T424" s="149">
        <f t="shared" si="3"/>
        <v>0</v>
      </c>
      <c r="AR424" s="150" t="s">
        <v>286</v>
      </c>
      <c r="AT424" s="150" t="s">
        <v>184</v>
      </c>
      <c r="AU424" s="150" t="s">
        <v>82</v>
      </c>
      <c r="AY424" s="17" t="s">
        <v>182</v>
      </c>
      <c r="BE424" s="151">
        <f t="shared" si="4"/>
        <v>0</v>
      </c>
      <c r="BF424" s="151">
        <f t="shared" si="5"/>
        <v>0</v>
      </c>
      <c r="BG424" s="151">
        <f t="shared" si="6"/>
        <v>0</v>
      </c>
      <c r="BH424" s="151">
        <f t="shared" si="7"/>
        <v>0</v>
      </c>
      <c r="BI424" s="151">
        <f t="shared" si="8"/>
        <v>0</v>
      </c>
      <c r="BJ424" s="17" t="s">
        <v>80</v>
      </c>
      <c r="BK424" s="151">
        <f t="shared" si="9"/>
        <v>0</v>
      </c>
      <c r="BL424" s="17" t="s">
        <v>286</v>
      </c>
      <c r="BM424" s="150" t="s">
        <v>2009</v>
      </c>
    </row>
    <row r="425" spans="2:65" s="1" customFormat="1" ht="36" customHeight="1">
      <c r="B425" s="139"/>
      <c r="C425" s="140" t="s">
        <v>727</v>
      </c>
      <c r="D425" s="140" t="s">
        <v>184</v>
      </c>
      <c r="E425" s="141" t="s">
        <v>1419</v>
      </c>
      <c r="F425" s="142" t="s">
        <v>2010</v>
      </c>
      <c r="G425" s="143" t="s">
        <v>461</v>
      </c>
      <c r="H425" s="144">
        <v>2</v>
      </c>
      <c r="I425" s="145"/>
      <c r="J425" s="145">
        <f t="shared" si="0"/>
        <v>0</v>
      </c>
      <c r="K425" s="142" t="s">
        <v>1</v>
      </c>
      <c r="L425" s="29"/>
      <c r="M425" s="146" t="s">
        <v>1</v>
      </c>
      <c r="N425" s="147" t="s">
        <v>37</v>
      </c>
      <c r="O425" s="148">
        <v>0</v>
      </c>
      <c r="P425" s="148">
        <f t="shared" si="1"/>
        <v>0</v>
      </c>
      <c r="Q425" s="148">
        <v>0</v>
      </c>
      <c r="R425" s="148">
        <f t="shared" si="2"/>
        <v>0</v>
      </c>
      <c r="S425" s="148">
        <v>0</v>
      </c>
      <c r="T425" s="149">
        <f t="shared" si="3"/>
        <v>0</v>
      </c>
      <c r="AR425" s="150" t="s">
        <v>286</v>
      </c>
      <c r="AT425" s="150" t="s">
        <v>184</v>
      </c>
      <c r="AU425" s="150" t="s">
        <v>82</v>
      </c>
      <c r="AY425" s="17" t="s">
        <v>182</v>
      </c>
      <c r="BE425" s="151">
        <f t="shared" si="4"/>
        <v>0</v>
      </c>
      <c r="BF425" s="151">
        <f t="shared" si="5"/>
        <v>0</v>
      </c>
      <c r="BG425" s="151">
        <f t="shared" si="6"/>
        <v>0</v>
      </c>
      <c r="BH425" s="151">
        <f t="shared" si="7"/>
        <v>0</v>
      </c>
      <c r="BI425" s="151">
        <f t="shared" si="8"/>
        <v>0</v>
      </c>
      <c r="BJ425" s="17" t="s">
        <v>80</v>
      </c>
      <c r="BK425" s="151">
        <f t="shared" si="9"/>
        <v>0</v>
      </c>
      <c r="BL425" s="17" t="s">
        <v>286</v>
      </c>
      <c r="BM425" s="150" t="s">
        <v>2011</v>
      </c>
    </row>
    <row r="426" spans="2:65" s="1" customFormat="1" ht="36" customHeight="1">
      <c r="B426" s="139"/>
      <c r="C426" s="140" t="s">
        <v>733</v>
      </c>
      <c r="D426" s="140" t="s">
        <v>184</v>
      </c>
      <c r="E426" s="141" t="s">
        <v>1422</v>
      </c>
      <c r="F426" s="142" t="s">
        <v>2012</v>
      </c>
      <c r="G426" s="143" t="s">
        <v>461</v>
      </c>
      <c r="H426" s="144">
        <v>1</v>
      </c>
      <c r="I426" s="145"/>
      <c r="J426" s="145">
        <f t="shared" si="0"/>
        <v>0</v>
      </c>
      <c r="K426" s="142" t="s">
        <v>1</v>
      </c>
      <c r="L426" s="29"/>
      <c r="M426" s="146" t="s">
        <v>1</v>
      </c>
      <c r="N426" s="147" t="s">
        <v>37</v>
      </c>
      <c r="O426" s="148">
        <v>0</v>
      </c>
      <c r="P426" s="148">
        <f t="shared" si="1"/>
        <v>0</v>
      </c>
      <c r="Q426" s="148">
        <v>0</v>
      </c>
      <c r="R426" s="148">
        <f t="shared" si="2"/>
        <v>0</v>
      </c>
      <c r="S426" s="148">
        <v>0</v>
      </c>
      <c r="T426" s="149">
        <f t="shared" si="3"/>
        <v>0</v>
      </c>
      <c r="AR426" s="150" t="s">
        <v>286</v>
      </c>
      <c r="AT426" s="150" t="s">
        <v>184</v>
      </c>
      <c r="AU426" s="150" t="s">
        <v>82</v>
      </c>
      <c r="AY426" s="17" t="s">
        <v>182</v>
      </c>
      <c r="BE426" s="151">
        <f t="shared" si="4"/>
        <v>0</v>
      </c>
      <c r="BF426" s="151">
        <f t="shared" si="5"/>
        <v>0</v>
      </c>
      <c r="BG426" s="151">
        <f t="shared" si="6"/>
        <v>0</v>
      </c>
      <c r="BH426" s="151">
        <f t="shared" si="7"/>
        <v>0</v>
      </c>
      <c r="BI426" s="151">
        <f t="shared" si="8"/>
        <v>0</v>
      </c>
      <c r="BJ426" s="17" t="s">
        <v>80</v>
      </c>
      <c r="BK426" s="151">
        <f t="shared" si="9"/>
        <v>0</v>
      </c>
      <c r="BL426" s="17" t="s">
        <v>286</v>
      </c>
      <c r="BM426" s="150" t="s">
        <v>2013</v>
      </c>
    </row>
    <row r="427" spans="2:65" s="1" customFormat="1" ht="24" customHeight="1">
      <c r="B427" s="139"/>
      <c r="C427" s="140" t="s">
        <v>737</v>
      </c>
      <c r="D427" s="140" t="s">
        <v>184</v>
      </c>
      <c r="E427" s="141" t="s">
        <v>1425</v>
      </c>
      <c r="F427" s="142" t="s">
        <v>2014</v>
      </c>
      <c r="G427" s="143" t="s">
        <v>461</v>
      </c>
      <c r="H427" s="144">
        <v>2</v>
      </c>
      <c r="I427" s="145"/>
      <c r="J427" s="145">
        <f t="shared" si="0"/>
        <v>0</v>
      </c>
      <c r="K427" s="142" t="s">
        <v>1</v>
      </c>
      <c r="L427" s="29"/>
      <c r="M427" s="146" t="s">
        <v>1</v>
      </c>
      <c r="N427" s="147" t="s">
        <v>37</v>
      </c>
      <c r="O427" s="148">
        <v>0</v>
      </c>
      <c r="P427" s="148">
        <f t="shared" si="1"/>
        <v>0</v>
      </c>
      <c r="Q427" s="148">
        <v>0</v>
      </c>
      <c r="R427" s="148">
        <f t="shared" si="2"/>
        <v>0</v>
      </c>
      <c r="S427" s="148">
        <v>0</v>
      </c>
      <c r="T427" s="149">
        <f t="shared" si="3"/>
        <v>0</v>
      </c>
      <c r="AR427" s="150" t="s">
        <v>286</v>
      </c>
      <c r="AT427" s="150" t="s">
        <v>184</v>
      </c>
      <c r="AU427" s="150" t="s">
        <v>82</v>
      </c>
      <c r="AY427" s="17" t="s">
        <v>182</v>
      </c>
      <c r="BE427" s="151">
        <f t="shared" si="4"/>
        <v>0</v>
      </c>
      <c r="BF427" s="151">
        <f t="shared" si="5"/>
        <v>0</v>
      </c>
      <c r="BG427" s="151">
        <f t="shared" si="6"/>
        <v>0</v>
      </c>
      <c r="BH427" s="151">
        <f t="shared" si="7"/>
        <v>0</v>
      </c>
      <c r="BI427" s="151">
        <f t="shared" si="8"/>
        <v>0</v>
      </c>
      <c r="BJ427" s="17" t="s">
        <v>80</v>
      </c>
      <c r="BK427" s="151">
        <f t="shared" si="9"/>
        <v>0</v>
      </c>
      <c r="BL427" s="17" t="s">
        <v>286</v>
      </c>
      <c r="BM427" s="150" t="s">
        <v>2015</v>
      </c>
    </row>
    <row r="428" spans="2:65" s="1" customFormat="1" ht="24" customHeight="1">
      <c r="B428" s="139"/>
      <c r="C428" s="140" t="s">
        <v>741</v>
      </c>
      <c r="D428" s="140" t="s">
        <v>184</v>
      </c>
      <c r="E428" s="141" t="s">
        <v>1428</v>
      </c>
      <c r="F428" s="142" t="s">
        <v>2016</v>
      </c>
      <c r="G428" s="143" t="s">
        <v>461</v>
      </c>
      <c r="H428" s="144">
        <v>2</v>
      </c>
      <c r="I428" s="145"/>
      <c r="J428" s="145">
        <f t="shared" si="0"/>
        <v>0</v>
      </c>
      <c r="K428" s="142" t="s">
        <v>1</v>
      </c>
      <c r="L428" s="29"/>
      <c r="M428" s="146" t="s">
        <v>1</v>
      </c>
      <c r="N428" s="147" t="s">
        <v>37</v>
      </c>
      <c r="O428" s="148">
        <v>0</v>
      </c>
      <c r="P428" s="148">
        <f t="shared" si="1"/>
        <v>0</v>
      </c>
      <c r="Q428" s="148">
        <v>0</v>
      </c>
      <c r="R428" s="148">
        <f t="shared" si="2"/>
        <v>0</v>
      </c>
      <c r="S428" s="148">
        <v>0</v>
      </c>
      <c r="T428" s="149">
        <f t="shared" si="3"/>
        <v>0</v>
      </c>
      <c r="AR428" s="150" t="s">
        <v>286</v>
      </c>
      <c r="AT428" s="150" t="s">
        <v>184</v>
      </c>
      <c r="AU428" s="150" t="s">
        <v>82</v>
      </c>
      <c r="AY428" s="17" t="s">
        <v>182</v>
      </c>
      <c r="BE428" s="151">
        <f t="shared" si="4"/>
        <v>0</v>
      </c>
      <c r="BF428" s="151">
        <f t="shared" si="5"/>
        <v>0</v>
      </c>
      <c r="BG428" s="151">
        <f t="shared" si="6"/>
        <v>0</v>
      </c>
      <c r="BH428" s="151">
        <f t="shared" si="7"/>
        <v>0</v>
      </c>
      <c r="BI428" s="151">
        <f t="shared" si="8"/>
        <v>0</v>
      </c>
      <c r="BJ428" s="17" t="s">
        <v>80</v>
      </c>
      <c r="BK428" s="151">
        <f t="shared" si="9"/>
        <v>0</v>
      </c>
      <c r="BL428" s="17" t="s">
        <v>286</v>
      </c>
      <c r="BM428" s="150" t="s">
        <v>2017</v>
      </c>
    </row>
    <row r="429" spans="2:65" s="13" customFormat="1">
      <c r="B429" s="159"/>
      <c r="D429" s="153" t="s">
        <v>195</v>
      </c>
      <c r="E429" s="160" t="s">
        <v>1</v>
      </c>
      <c r="F429" s="161" t="s">
        <v>82</v>
      </c>
      <c r="H429" s="162">
        <v>2</v>
      </c>
      <c r="L429" s="159"/>
      <c r="M429" s="163"/>
      <c r="N429" s="164"/>
      <c r="O429" s="164"/>
      <c r="P429" s="164"/>
      <c r="Q429" s="164"/>
      <c r="R429" s="164"/>
      <c r="S429" s="164"/>
      <c r="T429" s="165"/>
      <c r="AT429" s="160" t="s">
        <v>195</v>
      </c>
      <c r="AU429" s="160" t="s">
        <v>82</v>
      </c>
      <c r="AV429" s="13" t="s">
        <v>82</v>
      </c>
      <c r="AW429" s="13" t="s">
        <v>28</v>
      </c>
      <c r="AX429" s="13" t="s">
        <v>72</v>
      </c>
      <c r="AY429" s="160" t="s">
        <v>182</v>
      </c>
    </row>
    <row r="430" spans="2:65" s="14" customFormat="1">
      <c r="B430" s="166"/>
      <c r="D430" s="153" t="s">
        <v>195</v>
      </c>
      <c r="E430" s="167" t="s">
        <v>1</v>
      </c>
      <c r="F430" s="168" t="s">
        <v>205</v>
      </c>
      <c r="H430" s="169">
        <v>2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195</v>
      </c>
      <c r="AU430" s="167" t="s">
        <v>82</v>
      </c>
      <c r="AV430" s="14" t="s">
        <v>188</v>
      </c>
      <c r="AW430" s="14" t="s">
        <v>28</v>
      </c>
      <c r="AX430" s="14" t="s">
        <v>80</v>
      </c>
      <c r="AY430" s="167" t="s">
        <v>182</v>
      </c>
    </row>
    <row r="431" spans="2:65" s="1" customFormat="1" ht="24" customHeight="1">
      <c r="B431" s="139"/>
      <c r="C431" s="140" t="s">
        <v>745</v>
      </c>
      <c r="D431" s="140" t="s">
        <v>184</v>
      </c>
      <c r="E431" s="141" t="s">
        <v>1431</v>
      </c>
      <c r="F431" s="142" t="s">
        <v>2018</v>
      </c>
      <c r="G431" s="143" t="s">
        <v>461</v>
      </c>
      <c r="H431" s="144">
        <v>1</v>
      </c>
      <c r="I431" s="145"/>
      <c r="J431" s="145">
        <f>ROUND(I431*H431,2)</f>
        <v>0</v>
      </c>
      <c r="K431" s="142" t="s">
        <v>1</v>
      </c>
      <c r="L431" s="29"/>
      <c r="M431" s="146" t="s">
        <v>1</v>
      </c>
      <c r="N431" s="147" t="s">
        <v>37</v>
      </c>
      <c r="O431" s="148">
        <v>0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286</v>
      </c>
      <c r="AT431" s="150" t="s">
        <v>184</v>
      </c>
      <c r="AU431" s="150" t="s">
        <v>82</v>
      </c>
      <c r="AY431" s="17" t="s">
        <v>182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80</v>
      </c>
      <c r="BK431" s="151">
        <f>ROUND(I431*H431,2)</f>
        <v>0</v>
      </c>
      <c r="BL431" s="17" t="s">
        <v>286</v>
      </c>
      <c r="BM431" s="150" t="s">
        <v>2019</v>
      </c>
    </row>
    <row r="432" spans="2:65" s="13" customFormat="1">
      <c r="B432" s="159"/>
      <c r="D432" s="153" t="s">
        <v>195</v>
      </c>
      <c r="E432" s="160" t="s">
        <v>1</v>
      </c>
      <c r="F432" s="161" t="s">
        <v>80</v>
      </c>
      <c r="H432" s="162">
        <v>1</v>
      </c>
      <c r="L432" s="159"/>
      <c r="M432" s="163"/>
      <c r="N432" s="164"/>
      <c r="O432" s="164"/>
      <c r="P432" s="164"/>
      <c r="Q432" s="164"/>
      <c r="R432" s="164"/>
      <c r="S432" s="164"/>
      <c r="T432" s="165"/>
      <c r="AT432" s="160" t="s">
        <v>195</v>
      </c>
      <c r="AU432" s="160" t="s">
        <v>82</v>
      </c>
      <c r="AV432" s="13" t="s">
        <v>82</v>
      </c>
      <c r="AW432" s="13" t="s">
        <v>28</v>
      </c>
      <c r="AX432" s="13" t="s">
        <v>72</v>
      </c>
      <c r="AY432" s="160" t="s">
        <v>182</v>
      </c>
    </row>
    <row r="433" spans="2:65" s="14" customFormat="1">
      <c r="B433" s="166"/>
      <c r="D433" s="153" t="s">
        <v>195</v>
      </c>
      <c r="E433" s="167" t="s">
        <v>1</v>
      </c>
      <c r="F433" s="168" t="s">
        <v>205</v>
      </c>
      <c r="H433" s="169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195</v>
      </c>
      <c r="AU433" s="167" t="s">
        <v>82</v>
      </c>
      <c r="AV433" s="14" t="s">
        <v>188</v>
      </c>
      <c r="AW433" s="14" t="s">
        <v>28</v>
      </c>
      <c r="AX433" s="14" t="s">
        <v>80</v>
      </c>
      <c r="AY433" s="167" t="s">
        <v>182</v>
      </c>
    </row>
    <row r="434" spans="2:65" s="1" customFormat="1" ht="36" customHeight="1">
      <c r="B434" s="139"/>
      <c r="C434" s="140" t="s">
        <v>749</v>
      </c>
      <c r="D434" s="140" t="s">
        <v>184</v>
      </c>
      <c r="E434" s="141" t="s">
        <v>1499</v>
      </c>
      <c r="F434" s="142" t="s">
        <v>2020</v>
      </c>
      <c r="G434" s="143" t="s">
        <v>461</v>
      </c>
      <c r="H434" s="144">
        <v>1</v>
      </c>
      <c r="I434" s="145"/>
      <c r="J434" s="145">
        <f>ROUND(I434*H434,2)</f>
        <v>0</v>
      </c>
      <c r="K434" s="142" t="s">
        <v>1</v>
      </c>
      <c r="L434" s="29"/>
      <c r="M434" s="146" t="s">
        <v>1</v>
      </c>
      <c r="N434" s="147" t="s">
        <v>37</v>
      </c>
      <c r="O434" s="148">
        <v>0</v>
      </c>
      <c r="P434" s="148">
        <f>O434*H434</f>
        <v>0</v>
      </c>
      <c r="Q434" s="148">
        <v>0</v>
      </c>
      <c r="R434" s="148">
        <f>Q434*H434</f>
        <v>0</v>
      </c>
      <c r="S434" s="148">
        <v>0</v>
      </c>
      <c r="T434" s="149">
        <f>S434*H434</f>
        <v>0</v>
      </c>
      <c r="AR434" s="150" t="s">
        <v>286</v>
      </c>
      <c r="AT434" s="150" t="s">
        <v>184</v>
      </c>
      <c r="AU434" s="150" t="s">
        <v>82</v>
      </c>
      <c r="AY434" s="17" t="s">
        <v>182</v>
      </c>
      <c r="BE434" s="151">
        <f>IF(N434="základní",J434,0)</f>
        <v>0</v>
      </c>
      <c r="BF434" s="151">
        <f>IF(N434="snížená",J434,0)</f>
        <v>0</v>
      </c>
      <c r="BG434" s="151">
        <f>IF(N434="zákl. přenesená",J434,0)</f>
        <v>0</v>
      </c>
      <c r="BH434" s="151">
        <f>IF(N434="sníž. přenesená",J434,0)</f>
        <v>0</v>
      </c>
      <c r="BI434" s="151">
        <f>IF(N434="nulová",J434,0)</f>
        <v>0</v>
      </c>
      <c r="BJ434" s="17" t="s">
        <v>80</v>
      </c>
      <c r="BK434" s="151">
        <f>ROUND(I434*H434,2)</f>
        <v>0</v>
      </c>
      <c r="BL434" s="17" t="s">
        <v>286</v>
      </c>
      <c r="BM434" s="150" t="s">
        <v>2021</v>
      </c>
    </row>
    <row r="435" spans="2:65" s="13" customFormat="1">
      <c r="B435" s="159"/>
      <c r="D435" s="153" t="s">
        <v>195</v>
      </c>
      <c r="E435" s="160" t="s">
        <v>1</v>
      </c>
      <c r="F435" s="161" t="s">
        <v>80</v>
      </c>
      <c r="H435" s="162">
        <v>1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195</v>
      </c>
      <c r="AU435" s="160" t="s">
        <v>82</v>
      </c>
      <c r="AV435" s="13" t="s">
        <v>82</v>
      </c>
      <c r="AW435" s="13" t="s">
        <v>28</v>
      </c>
      <c r="AX435" s="13" t="s">
        <v>72</v>
      </c>
      <c r="AY435" s="160" t="s">
        <v>182</v>
      </c>
    </row>
    <row r="436" spans="2:65" s="14" customFormat="1">
      <c r="B436" s="166"/>
      <c r="D436" s="153" t="s">
        <v>195</v>
      </c>
      <c r="E436" s="167" t="s">
        <v>1</v>
      </c>
      <c r="F436" s="168" t="s">
        <v>205</v>
      </c>
      <c r="H436" s="169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7" t="s">
        <v>195</v>
      </c>
      <c r="AU436" s="167" t="s">
        <v>82</v>
      </c>
      <c r="AV436" s="14" t="s">
        <v>188</v>
      </c>
      <c r="AW436" s="14" t="s">
        <v>28</v>
      </c>
      <c r="AX436" s="14" t="s">
        <v>80</v>
      </c>
      <c r="AY436" s="167" t="s">
        <v>182</v>
      </c>
    </row>
    <row r="437" spans="2:65" s="1" customFormat="1" ht="24" customHeight="1">
      <c r="B437" s="139"/>
      <c r="C437" s="140" t="s">
        <v>753</v>
      </c>
      <c r="D437" s="140" t="s">
        <v>184</v>
      </c>
      <c r="E437" s="141" t="s">
        <v>1507</v>
      </c>
      <c r="F437" s="142" t="s">
        <v>2022</v>
      </c>
      <c r="G437" s="143" t="s">
        <v>461</v>
      </c>
      <c r="H437" s="144">
        <v>4</v>
      </c>
      <c r="I437" s="145"/>
      <c r="J437" s="145">
        <f>ROUND(I437*H437,2)</f>
        <v>0</v>
      </c>
      <c r="K437" s="142" t="s">
        <v>1</v>
      </c>
      <c r="L437" s="29"/>
      <c r="M437" s="146" t="s">
        <v>1</v>
      </c>
      <c r="N437" s="147" t="s">
        <v>37</v>
      </c>
      <c r="O437" s="148">
        <v>0</v>
      </c>
      <c r="P437" s="148">
        <f>O437*H437</f>
        <v>0</v>
      </c>
      <c r="Q437" s="148">
        <v>0</v>
      </c>
      <c r="R437" s="148">
        <f>Q437*H437</f>
        <v>0</v>
      </c>
      <c r="S437" s="148">
        <v>0</v>
      </c>
      <c r="T437" s="149">
        <f>S437*H437</f>
        <v>0</v>
      </c>
      <c r="AR437" s="150" t="s">
        <v>286</v>
      </c>
      <c r="AT437" s="150" t="s">
        <v>184</v>
      </c>
      <c r="AU437" s="150" t="s">
        <v>82</v>
      </c>
      <c r="AY437" s="17" t="s">
        <v>182</v>
      </c>
      <c r="BE437" s="151">
        <f>IF(N437="základní",J437,0)</f>
        <v>0</v>
      </c>
      <c r="BF437" s="151">
        <f>IF(N437="snížená",J437,0)</f>
        <v>0</v>
      </c>
      <c r="BG437" s="151">
        <f>IF(N437="zákl. přenesená",J437,0)</f>
        <v>0</v>
      </c>
      <c r="BH437" s="151">
        <f>IF(N437="sníž. přenesená",J437,0)</f>
        <v>0</v>
      </c>
      <c r="BI437" s="151">
        <f>IF(N437="nulová",J437,0)</f>
        <v>0</v>
      </c>
      <c r="BJ437" s="17" t="s">
        <v>80</v>
      </c>
      <c r="BK437" s="151">
        <f>ROUND(I437*H437,2)</f>
        <v>0</v>
      </c>
      <c r="BL437" s="17" t="s">
        <v>286</v>
      </c>
      <c r="BM437" s="150" t="s">
        <v>2023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757</v>
      </c>
      <c r="D440" s="140" t="s">
        <v>184</v>
      </c>
      <c r="E440" s="141" t="s">
        <v>2024</v>
      </c>
      <c r="F440" s="142" t="s">
        <v>2025</v>
      </c>
      <c r="G440" s="143" t="s">
        <v>461</v>
      </c>
      <c r="H440" s="144">
        <v>3</v>
      </c>
      <c r="I440" s="145"/>
      <c r="J440" s="145">
        <f>ROUND(I440*H440,2)</f>
        <v>0</v>
      </c>
      <c r="K440" s="142" t="s">
        <v>1</v>
      </c>
      <c r="L440" s="29"/>
      <c r="M440" s="146" t="s">
        <v>1</v>
      </c>
      <c r="N440" s="147" t="s">
        <v>37</v>
      </c>
      <c r="O440" s="148">
        <v>0</v>
      </c>
      <c r="P440" s="148">
        <f>O440*H440</f>
        <v>0</v>
      </c>
      <c r="Q440" s="148">
        <v>0</v>
      </c>
      <c r="R440" s="148">
        <f>Q440*H440</f>
        <v>0</v>
      </c>
      <c r="S440" s="148">
        <v>0</v>
      </c>
      <c r="T440" s="149">
        <f>S440*H440</f>
        <v>0</v>
      </c>
      <c r="AR440" s="150" t="s">
        <v>286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286</v>
      </c>
      <c r="BM440" s="150" t="s">
        <v>2026</v>
      </c>
    </row>
    <row r="441" spans="2:65" s="13" customFormat="1">
      <c r="B441" s="159"/>
      <c r="D441" s="153" t="s">
        <v>195</v>
      </c>
      <c r="E441" s="160" t="s">
        <v>1</v>
      </c>
      <c r="F441" s="161" t="s">
        <v>206</v>
      </c>
      <c r="H441" s="162">
        <v>3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195</v>
      </c>
      <c r="AU441" s="160" t="s">
        <v>82</v>
      </c>
      <c r="AV441" s="13" t="s">
        <v>82</v>
      </c>
      <c r="AW441" s="13" t="s">
        <v>28</v>
      </c>
      <c r="AX441" s="13" t="s">
        <v>72</v>
      </c>
      <c r="AY441" s="160" t="s">
        <v>182</v>
      </c>
    </row>
    <row r="442" spans="2:65" s="14" customFormat="1">
      <c r="B442" s="166"/>
      <c r="D442" s="153" t="s">
        <v>195</v>
      </c>
      <c r="E442" s="167" t="s">
        <v>1</v>
      </c>
      <c r="F442" s="168" t="s">
        <v>205</v>
      </c>
      <c r="H442" s="169">
        <v>3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7" t="s">
        <v>195</v>
      </c>
      <c r="AU442" s="167" t="s">
        <v>82</v>
      </c>
      <c r="AV442" s="14" t="s">
        <v>188</v>
      </c>
      <c r="AW442" s="14" t="s">
        <v>28</v>
      </c>
      <c r="AX442" s="14" t="s">
        <v>80</v>
      </c>
      <c r="AY442" s="167" t="s">
        <v>182</v>
      </c>
    </row>
    <row r="443" spans="2:65" s="1" customFormat="1" ht="36" customHeight="1">
      <c r="B443" s="139"/>
      <c r="C443" s="140" t="s">
        <v>761</v>
      </c>
      <c r="D443" s="140" t="s">
        <v>184</v>
      </c>
      <c r="E443" s="141" t="s">
        <v>1533</v>
      </c>
      <c r="F443" s="142" t="s">
        <v>2027</v>
      </c>
      <c r="G443" s="143" t="s">
        <v>461</v>
      </c>
      <c r="H443" s="144">
        <v>1</v>
      </c>
      <c r="I443" s="145"/>
      <c r="J443" s="145">
        <f>ROUND(I443*H443,2)</f>
        <v>0</v>
      </c>
      <c r="K443" s="142" t="s">
        <v>1</v>
      </c>
      <c r="L443" s="29"/>
      <c r="M443" s="146" t="s">
        <v>1</v>
      </c>
      <c r="N443" s="147" t="s">
        <v>37</v>
      </c>
      <c r="O443" s="148">
        <v>0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286</v>
      </c>
      <c r="AT443" s="150" t="s">
        <v>184</v>
      </c>
      <c r="AU443" s="150" t="s">
        <v>82</v>
      </c>
      <c r="AY443" s="17" t="s">
        <v>182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7" t="s">
        <v>80</v>
      </c>
      <c r="BK443" s="151">
        <f>ROUND(I443*H443,2)</f>
        <v>0</v>
      </c>
      <c r="BL443" s="17" t="s">
        <v>286</v>
      </c>
      <c r="BM443" s="150" t="s">
        <v>2028</v>
      </c>
    </row>
    <row r="444" spans="2:65" s="13" customFormat="1">
      <c r="B444" s="159"/>
      <c r="D444" s="153" t="s">
        <v>195</v>
      </c>
      <c r="E444" s="160" t="s">
        <v>1</v>
      </c>
      <c r="F444" s="161" t="s">
        <v>80</v>
      </c>
      <c r="H444" s="162">
        <v>1</v>
      </c>
      <c r="L444" s="159"/>
      <c r="M444" s="163"/>
      <c r="N444" s="164"/>
      <c r="O444" s="164"/>
      <c r="P444" s="164"/>
      <c r="Q444" s="164"/>
      <c r="R444" s="164"/>
      <c r="S444" s="164"/>
      <c r="T444" s="165"/>
      <c r="AT444" s="160" t="s">
        <v>195</v>
      </c>
      <c r="AU444" s="160" t="s">
        <v>82</v>
      </c>
      <c r="AV444" s="13" t="s">
        <v>82</v>
      </c>
      <c r="AW444" s="13" t="s">
        <v>28</v>
      </c>
      <c r="AX444" s="13" t="s">
        <v>72</v>
      </c>
      <c r="AY444" s="160" t="s">
        <v>182</v>
      </c>
    </row>
    <row r="445" spans="2:65" s="14" customFormat="1">
      <c r="B445" s="166"/>
      <c r="D445" s="153" t="s">
        <v>195</v>
      </c>
      <c r="E445" s="167" t="s">
        <v>1</v>
      </c>
      <c r="F445" s="168" t="s">
        <v>205</v>
      </c>
      <c r="H445" s="169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195</v>
      </c>
      <c r="AU445" s="167" t="s">
        <v>82</v>
      </c>
      <c r="AV445" s="14" t="s">
        <v>188</v>
      </c>
      <c r="AW445" s="14" t="s">
        <v>28</v>
      </c>
      <c r="AX445" s="14" t="s">
        <v>80</v>
      </c>
      <c r="AY445" s="167" t="s">
        <v>182</v>
      </c>
    </row>
    <row r="446" spans="2:65" s="11" customFormat="1" ht="22.9" customHeight="1">
      <c r="B446" s="127"/>
      <c r="D446" s="128" t="s">
        <v>71</v>
      </c>
      <c r="E446" s="137" t="s">
        <v>1548</v>
      </c>
      <c r="F446" s="137" t="s">
        <v>1549</v>
      </c>
      <c r="J446" s="138">
        <f>BK446</f>
        <v>0</v>
      </c>
      <c r="L446" s="127"/>
      <c r="M446" s="131"/>
      <c r="N446" s="132"/>
      <c r="O446" s="132"/>
      <c r="P446" s="133">
        <f>SUM(P447:P470)</f>
        <v>1580.4414280000001</v>
      </c>
      <c r="Q446" s="132"/>
      <c r="R446" s="133">
        <f>SUM(R447:R470)</f>
        <v>25.351570859999999</v>
      </c>
      <c r="S446" s="132"/>
      <c r="T446" s="134">
        <f>SUM(T447:T470)</f>
        <v>0</v>
      </c>
      <c r="AR446" s="128" t="s">
        <v>82</v>
      </c>
      <c r="AT446" s="135" t="s">
        <v>71</v>
      </c>
      <c r="AU446" s="135" t="s">
        <v>80</v>
      </c>
      <c r="AY446" s="128" t="s">
        <v>182</v>
      </c>
      <c r="BK446" s="136">
        <f>SUM(BK447:BK470)</f>
        <v>0</v>
      </c>
    </row>
    <row r="447" spans="2:65" s="1" customFormat="1" ht="16.5" customHeight="1">
      <c r="B447" s="139"/>
      <c r="C447" s="140" t="s">
        <v>766</v>
      </c>
      <c r="D447" s="140" t="s">
        <v>184</v>
      </c>
      <c r="E447" s="141" t="s">
        <v>2029</v>
      </c>
      <c r="F447" s="142" t="s">
        <v>2030</v>
      </c>
      <c r="G447" s="143" t="s">
        <v>242</v>
      </c>
      <c r="H447" s="144">
        <v>920</v>
      </c>
      <c r="I447" s="145"/>
      <c r="J447" s="145">
        <f>ROUND(I447*H447,2)</f>
        <v>0</v>
      </c>
      <c r="K447" s="142" t="s">
        <v>193</v>
      </c>
      <c r="L447" s="29"/>
      <c r="M447" s="146" t="s">
        <v>1</v>
      </c>
      <c r="N447" s="147" t="s">
        <v>37</v>
      </c>
      <c r="O447" s="148">
        <v>0.54</v>
      </c>
      <c r="P447" s="148">
        <f>O447*H447</f>
        <v>496.8</v>
      </c>
      <c r="Q447" s="148">
        <v>0</v>
      </c>
      <c r="R447" s="148">
        <f>Q447*H447</f>
        <v>0</v>
      </c>
      <c r="S447" s="148">
        <v>0</v>
      </c>
      <c r="T447" s="149">
        <f>S447*H447</f>
        <v>0</v>
      </c>
      <c r="AR447" s="150" t="s">
        <v>286</v>
      </c>
      <c r="AT447" s="150" t="s">
        <v>184</v>
      </c>
      <c r="AU447" s="150" t="s">
        <v>82</v>
      </c>
      <c r="AY447" s="17" t="s">
        <v>182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7" t="s">
        <v>80</v>
      </c>
      <c r="BK447" s="151">
        <f>ROUND(I447*H447,2)</f>
        <v>0</v>
      </c>
      <c r="BL447" s="17" t="s">
        <v>286</v>
      </c>
      <c r="BM447" s="150" t="s">
        <v>2031</v>
      </c>
    </row>
    <row r="448" spans="2:65" s="12" customFormat="1">
      <c r="B448" s="152"/>
      <c r="D448" s="153" t="s">
        <v>195</v>
      </c>
      <c r="E448" s="154" t="s">
        <v>1</v>
      </c>
      <c r="F448" s="155" t="s">
        <v>936</v>
      </c>
      <c r="H448" s="154" t="s">
        <v>1</v>
      </c>
      <c r="L448" s="152"/>
      <c r="M448" s="156"/>
      <c r="N448" s="157"/>
      <c r="O448" s="157"/>
      <c r="P448" s="157"/>
      <c r="Q448" s="157"/>
      <c r="R448" s="157"/>
      <c r="S448" s="157"/>
      <c r="T448" s="158"/>
      <c r="AT448" s="154" t="s">
        <v>195</v>
      </c>
      <c r="AU448" s="154" t="s">
        <v>82</v>
      </c>
      <c r="AV448" s="12" t="s">
        <v>80</v>
      </c>
      <c r="AW448" s="12" t="s">
        <v>28</v>
      </c>
      <c r="AX448" s="12" t="s">
        <v>72</v>
      </c>
      <c r="AY448" s="154" t="s">
        <v>182</v>
      </c>
    </row>
    <row r="449" spans="2:65" s="13" customFormat="1">
      <c r="B449" s="159"/>
      <c r="D449" s="153" t="s">
        <v>195</v>
      </c>
      <c r="E449" s="160" t="s">
        <v>1</v>
      </c>
      <c r="F449" s="161" t="s">
        <v>1967</v>
      </c>
      <c r="H449" s="162">
        <v>920</v>
      </c>
      <c r="L449" s="159"/>
      <c r="M449" s="163"/>
      <c r="N449" s="164"/>
      <c r="O449" s="164"/>
      <c r="P449" s="164"/>
      <c r="Q449" s="164"/>
      <c r="R449" s="164"/>
      <c r="S449" s="164"/>
      <c r="T449" s="165"/>
      <c r="AT449" s="160" t="s">
        <v>195</v>
      </c>
      <c r="AU449" s="160" t="s">
        <v>82</v>
      </c>
      <c r="AV449" s="13" t="s">
        <v>82</v>
      </c>
      <c r="AW449" s="13" t="s">
        <v>28</v>
      </c>
      <c r="AX449" s="13" t="s">
        <v>72</v>
      </c>
      <c r="AY449" s="160" t="s">
        <v>182</v>
      </c>
    </row>
    <row r="450" spans="2:65" s="14" customFormat="1">
      <c r="B450" s="166"/>
      <c r="D450" s="153" t="s">
        <v>195</v>
      </c>
      <c r="E450" s="167" t="s">
        <v>1</v>
      </c>
      <c r="F450" s="168" t="s">
        <v>205</v>
      </c>
      <c r="H450" s="169">
        <v>920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7" t="s">
        <v>195</v>
      </c>
      <c r="AU450" s="167" t="s">
        <v>82</v>
      </c>
      <c r="AV450" s="14" t="s">
        <v>188</v>
      </c>
      <c r="AW450" s="14" t="s">
        <v>28</v>
      </c>
      <c r="AX450" s="14" t="s">
        <v>80</v>
      </c>
      <c r="AY450" s="167" t="s">
        <v>182</v>
      </c>
    </row>
    <row r="451" spans="2:65" s="1" customFormat="1" ht="16.5" customHeight="1">
      <c r="B451" s="139"/>
      <c r="C451" s="173" t="s">
        <v>773</v>
      </c>
      <c r="D451" s="173" t="s">
        <v>266</v>
      </c>
      <c r="E451" s="174" t="s">
        <v>2032</v>
      </c>
      <c r="F451" s="175" t="s">
        <v>2033</v>
      </c>
      <c r="G451" s="176" t="s">
        <v>242</v>
      </c>
      <c r="H451" s="177">
        <v>1012</v>
      </c>
      <c r="I451" s="178"/>
      <c r="J451" s="178">
        <f>ROUND(I451*H451,2)</f>
        <v>0</v>
      </c>
      <c r="K451" s="175" t="s">
        <v>193</v>
      </c>
      <c r="L451" s="179"/>
      <c r="M451" s="180" t="s">
        <v>1</v>
      </c>
      <c r="N451" s="181" t="s">
        <v>37</v>
      </c>
      <c r="O451" s="148">
        <v>0</v>
      </c>
      <c r="P451" s="148">
        <f>O451*H451</f>
        <v>0</v>
      </c>
      <c r="Q451" s="148">
        <v>9.1000000000000004E-3</v>
      </c>
      <c r="R451" s="148">
        <f>Q451*H451</f>
        <v>9.2092000000000009</v>
      </c>
      <c r="S451" s="148">
        <v>0</v>
      </c>
      <c r="T451" s="149">
        <f>S451*H451</f>
        <v>0</v>
      </c>
      <c r="AR451" s="150" t="s">
        <v>391</v>
      </c>
      <c r="AT451" s="150" t="s">
        <v>266</v>
      </c>
      <c r="AU451" s="150" t="s">
        <v>82</v>
      </c>
      <c r="AY451" s="17" t="s">
        <v>182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7" t="s">
        <v>80</v>
      </c>
      <c r="BK451" s="151">
        <f>ROUND(I451*H451,2)</f>
        <v>0</v>
      </c>
      <c r="BL451" s="17" t="s">
        <v>286</v>
      </c>
      <c r="BM451" s="150" t="s">
        <v>2034</v>
      </c>
    </row>
    <row r="452" spans="2:65" s="13" customFormat="1">
      <c r="B452" s="159"/>
      <c r="D452" s="153" t="s">
        <v>195</v>
      </c>
      <c r="F452" s="161" t="s">
        <v>2035</v>
      </c>
      <c r="H452" s="162">
        <v>1012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3</v>
      </c>
      <c r="AX452" s="13" t="s">
        <v>80</v>
      </c>
      <c r="AY452" s="160" t="s">
        <v>182</v>
      </c>
    </row>
    <row r="453" spans="2:65" s="1" customFormat="1" ht="24" customHeight="1">
      <c r="B453" s="139"/>
      <c r="C453" s="140" t="s">
        <v>778</v>
      </c>
      <c r="D453" s="140" t="s">
        <v>184</v>
      </c>
      <c r="E453" s="141" t="s">
        <v>1561</v>
      </c>
      <c r="F453" s="142" t="s">
        <v>1562</v>
      </c>
      <c r="G453" s="143" t="s">
        <v>242</v>
      </c>
      <c r="H453" s="144">
        <v>955.24</v>
      </c>
      <c r="I453" s="145"/>
      <c r="J453" s="145">
        <f>ROUND(I453*H453,2)</f>
        <v>0</v>
      </c>
      <c r="K453" s="142" t="s">
        <v>971</v>
      </c>
      <c r="L453" s="29"/>
      <c r="M453" s="146" t="s">
        <v>1</v>
      </c>
      <c r="N453" s="147" t="s">
        <v>37</v>
      </c>
      <c r="O453" s="148">
        <v>0.6</v>
      </c>
      <c r="P453" s="148">
        <f>O453*H453</f>
        <v>573.14400000000001</v>
      </c>
      <c r="Q453" s="148">
        <v>6.2E-4</v>
      </c>
      <c r="R453" s="148">
        <f>Q453*H453</f>
        <v>0.59224880000000002</v>
      </c>
      <c r="S453" s="148">
        <v>0</v>
      </c>
      <c r="T453" s="149">
        <f>S453*H453</f>
        <v>0</v>
      </c>
      <c r="AR453" s="150" t="s">
        <v>286</v>
      </c>
      <c r="AT453" s="150" t="s">
        <v>184</v>
      </c>
      <c r="AU453" s="150" t="s">
        <v>82</v>
      </c>
      <c r="AY453" s="17" t="s">
        <v>182</v>
      </c>
      <c r="BE453" s="151">
        <f>IF(N453="základní",J453,0)</f>
        <v>0</v>
      </c>
      <c r="BF453" s="151">
        <f>IF(N453="snížená",J453,0)</f>
        <v>0</v>
      </c>
      <c r="BG453" s="151">
        <f>IF(N453="zákl. přenesená",J453,0)</f>
        <v>0</v>
      </c>
      <c r="BH453" s="151">
        <f>IF(N453="sníž. přenesená",J453,0)</f>
        <v>0</v>
      </c>
      <c r="BI453" s="151">
        <f>IF(N453="nulová",J453,0)</f>
        <v>0</v>
      </c>
      <c r="BJ453" s="17" t="s">
        <v>80</v>
      </c>
      <c r="BK453" s="151">
        <f>ROUND(I453*H453,2)</f>
        <v>0</v>
      </c>
      <c r="BL453" s="17" t="s">
        <v>286</v>
      </c>
      <c r="BM453" s="150" t="s">
        <v>2036</v>
      </c>
    </row>
    <row r="454" spans="2:65" s="13" customFormat="1">
      <c r="B454" s="159"/>
      <c r="D454" s="153" t="s">
        <v>195</v>
      </c>
      <c r="E454" s="160" t="s">
        <v>1</v>
      </c>
      <c r="F454" s="161" t="s">
        <v>2037</v>
      </c>
      <c r="H454" s="162">
        <v>795.44</v>
      </c>
      <c r="L454" s="159"/>
      <c r="M454" s="163"/>
      <c r="N454" s="164"/>
      <c r="O454" s="164"/>
      <c r="P454" s="164"/>
      <c r="Q454" s="164"/>
      <c r="R454" s="164"/>
      <c r="S454" s="164"/>
      <c r="T454" s="165"/>
      <c r="AT454" s="160" t="s">
        <v>195</v>
      </c>
      <c r="AU454" s="160" t="s">
        <v>82</v>
      </c>
      <c r="AV454" s="13" t="s">
        <v>82</v>
      </c>
      <c r="AW454" s="13" t="s">
        <v>28</v>
      </c>
      <c r="AX454" s="13" t="s">
        <v>72</v>
      </c>
      <c r="AY454" s="160" t="s">
        <v>182</v>
      </c>
    </row>
    <row r="455" spans="2:65" s="13" customFormat="1">
      <c r="B455" s="159"/>
      <c r="D455" s="153" t="s">
        <v>195</v>
      </c>
      <c r="E455" s="160" t="s">
        <v>1</v>
      </c>
      <c r="F455" s="161" t="s">
        <v>2038</v>
      </c>
      <c r="H455" s="162">
        <v>159.80000000000001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195</v>
      </c>
      <c r="AU455" s="160" t="s">
        <v>82</v>
      </c>
      <c r="AV455" s="13" t="s">
        <v>82</v>
      </c>
      <c r="AW455" s="13" t="s">
        <v>28</v>
      </c>
      <c r="AX455" s="13" t="s">
        <v>72</v>
      </c>
      <c r="AY455" s="160" t="s">
        <v>182</v>
      </c>
    </row>
    <row r="456" spans="2:65" s="14" customFormat="1">
      <c r="B456" s="166"/>
      <c r="D456" s="153" t="s">
        <v>195</v>
      </c>
      <c r="E456" s="167" t="s">
        <v>1</v>
      </c>
      <c r="F456" s="168" t="s">
        <v>205</v>
      </c>
      <c r="H456" s="169">
        <v>955.24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7" t="s">
        <v>195</v>
      </c>
      <c r="AU456" s="167" t="s">
        <v>82</v>
      </c>
      <c r="AV456" s="14" t="s">
        <v>188</v>
      </c>
      <c r="AW456" s="14" t="s">
        <v>28</v>
      </c>
      <c r="AX456" s="14" t="s">
        <v>80</v>
      </c>
      <c r="AY456" s="167" t="s">
        <v>182</v>
      </c>
    </row>
    <row r="457" spans="2:65" s="1" customFormat="1" ht="24" customHeight="1">
      <c r="B457" s="139"/>
      <c r="C457" s="173" t="s">
        <v>783</v>
      </c>
      <c r="D457" s="173" t="s">
        <v>266</v>
      </c>
      <c r="E457" s="174" t="s">
        <v>1565</v>
      </c>
      <c r="F457" s="175" t="s">
        <v>1566</v>
      </c>
      <c r="G457" s="176" t="s">
        <v>242</v>
      </c>
      <c r="H457" s="177">
        <v>955.24</v>
      </c>
      <c r="I457" s="178"/>
      <c r="J457" s="178">
        <f>ROUND(I457*H457,2)</f>
        <v>0</v>
      </c>
      <c r="K457" s="175" t="s">
        <v>1</v>
      </c>
      <c r="L457" s="179"/>
      <c r="M457" s="180" t="s">
        <v>1</v>
      </c>
      <c r="N457" s="181" t="s">
        <v>37</v>
      </c>
      <c r="O457" s="148">
        <v>0</v>
      </c>
      <c r="P457" s="148">
        <f>O457*H457</f>
        <v>0</v>
      </c>
      <c r="Q457" s="148">
        <v>6.7499999999999999E-3</v>
      </c>
      <c r="R457" s="148">
        <f>Q457*H457</f>
        <v>6.44787</v>
      </c>
      <c r="S457" s="148">
        <v>0</v>
      </c>
      <c r="T457" s="149">
        <f>S457*H457</f>
        <v>0</v>
      </c>
      <c r="AR457" s="150" t="s">
        <v>391</v>
      </c>
      <c r="AT457" s="150" t="s">
        <v>266</v>
      </c>
      <c r="AU457" s="150" t="s">
        <v>82</v>
      </c>
      <c r="AY457" s="17" t="s">
        <v>182</v>
      </c>
      <c r="BE457" s="151">
        <f>IF(N457="základní",J457,0)</f>
        <v>0</v>
      </c>
      <c r="BF457" s="151">
        <f>IF(N457="snížená",J457,0)</f>
        <v>0</v>
      </c>
      <c r="BG457" s="151">
        <f>IF(N457="zákl. přenesená",J457,0)</f>
        <v>0</v>
      </c>
      <c r="BH457" s="151">
        <f>IF(N457="sníž. přenesená",J457,0)</f>
        <v>0</v>
      </c>
      <c r="BI457" s="151">
        <f>IF(N457="nulová",J457,0)</f>
        <v>0</v>
      </c>
      <c r="BJ457" s="17" t="s">
        <v>80</v>
      </c>
      <c r="BK457" s="151">
        <f>ROUND(I457*H457,2)</f>
        <v>0</v>
      </c>
      <c r="BL457" s="17" t="s">
        <v>286</v>
      </c>
      <c r="BM457" s="150" t="s">
        <v>2039</v>
      </c>
    </row>
    <row r="458" spans="2:65" s="1" customFormat="1" ht="24" customHeight="1">
      <c r="B458" s="139"/>
      <c r="C458" s="140" t="s">
        <v>788</v>
      </c>
      <c r="D458" s="140" t="s">
        <v>184</v>
      </c>
      <c r="E458" s="141" t="s">
        <v>2040</v>
      </c>
      <c r="F458" s="142" t="s">
        <v>2041</v>
      </c>
      <c r="G458" s="143" t="s">
        <v>769</v>
      </c>
      <c r="H458" s="144">
        <v>705.45799999999997</v>
      </c>
      <c r="I458" s="145"/>
      <c r="J458" s="145">
        <f>ROUND(I458*H458,2)</f>
        <v>0</v>
      </c>
      <c r="K458" s="142" t="s">
        <v>971</v>
      </c>
      <c r="L458" s="29"/>
      <c r="M458" s="146" t="s">
        <v>1</v>
      </c>
      <c r="N458" s="147" t="s">
        <v>37</v>
      </c>
      <c r="O458" s="148">
        <v>0.26600000000000001</v>
      </c>
      <c r="P458" s="148">
        <f>O458*H458</f>
        <v>187.65182799999999</v>
      </c>
      <c r="Q458" s="148">
        <v>6.9999999999999994E-5</v>
      </c>
      <c r="R458" s="148">
        <f>Q458*H458</f>
        <v>4.9382059999999992E-2</v>
      </c>
      <c r="S458" s="148">
        <v>0</v>
      </c>
      <c r="T458" s="149">
        <f>S458*H458</f>
        <v>0</v>
      </c>
      <c r="AR458" s="150" t="s">
        <v>286</v>
      </c>
      <c r="AT458" s="150" t="s">
        <v>184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286</v>
      </c>
      <c r="BM458" s="150" t="s">
        <v>2042</v>
      </c>
    </row>
    <row r="459" spans="2:65" s="12" customFormat="1">
      <c r="B459" s="152"/>
      <c r="D459" s="153" t="s">
        <v>195</v>
      </c>
      <c r="E459" s="154" t="s">
        <v>1</v>
      </c>
      <c r="F459" s="155" t="s">
        <v>2043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3" customFormat="1">
      <c r="B460" s="159"/>
      <c r="D460" s="153" t="s">
        <v>195</v>
      </c>
      <c r="E460" s="160" t="s">
        <v>1</v>
      </c>
      <c r="F460" s="161" t="s">
        <v>2044</v>
      </c>
      <c r="H460" s="162">
        <v>705.45799999999997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195</v>
      </c>
      <c r="AU460" s="160" t="s">
        <v>82</v>
      </c>
      <c r="AV460" s="13" t="s">
        <v>82</v>
      </c>
      <c r="AW460" s="13" t="s">
        <v>28</v>
      </c>
      <c r="AX460" s="13" t="s">
        <v>72</v>
      </c>
      <c r="AY460" s="160" t="s">
        <v>182</v>
      </c>
    </row>
    <row r="461" spans="2:65" s="14" customFormat="1">
      <c r="B461" s="166"/>
      <c r="D461" s="153" t="s">
        <v>195</v>
      </c>
      <c r="E461" s="167" t="s">
        <v>1</v>
      </c>
      <c r="F461" s="168" t="s">
        <v>205</v>
      </c>
      <c r="H461" s="169">
        <v>705.45799999999997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195</v>
      </c>
      <c r="AU461" s="167" t="s">
        <v>82</v>
      </c>
      <c r="AV461" s="14" t="s">
        <v>188</v>
      </c>
      <c r="AW461" s="14" t="s">
        <v>28</v>
      </c>
      <c r="AX461" s="14" t="s">
        <v>80</v>
      </c>
      <c r="AY461" s="167" t="s">
        <v>182</v>
      </c>
    </row>
    <row r="462" spans="2:65" s="1" customFormat="1" ht="16.5" customHeight="1">
      <c r="B462" s="139"/>
      <c r="C462" s="173" t="s">
        <v>792</v>
      </c>
      <c r="D462" s="173" t="s">
        <v>266</v>
      </c>
      <c r="E462" s="174" t="s">
        <v>2045</v>
      </c>
      <c r="F462" s="175" t="s">
        <v>2046</v>
      </c>
      <c r="G462" s="176" t="s">
        <v>235</v>
      </c>
      <c r="H462" s="177">
        <v>0.76200000000000001</v>
      </c>
      <c r="I462" s="178"/>
      <c r="J462" s="178">
        <f>ROUND(I462*H462,2)</f>
        <v>0</v>
      </c>
      <c r="K462" s="175" t="s">
        <v>971</v>
      </c>
      <c r="L462" s="179"/>
      <c r="M462" s="180" t="s">
        <v>1</v>
      </c>
      <c r="N462" s="181" t="s">
        <v>37</v>
      </c>
      <c r="O462" s="148">
        <v>0</v>
      </c>
      <c r="P462" s="148">
        <f>O462*H462</f>
        <v>0</v>
      </c>
      <c r="Q462" s="148">
        <v>1</v>
      </c>
      <c r="R462" s="148">
        <f>Q462*H462</f>
        <v>0.76200000000000001</v>
      </c>
      <c r="S462" s="148">
        <v>0</v>
      </c>
      <c r="T462" s="149">
        <f>S462*H462</f>
        <v>0</v>
      </c>
      <c r="AR462" s="150" t="s">
        <v>391</v>
      </c>
      <c r="AT462" s="150" t="s">
        <v>266</v>
      </c>
      <c r="AU462" s="150" t="s">
        <v>82</v>
      </c>
      <c r="AY462" s="17" t="s">
        <v>182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7" t="s">
        <v>80</v>
      </c>
      <c r="BK462" s="151">
        <f>ROUND(I462*H462,2)</f>
        <v>0</v>
      </c>
      <c r="BL462" s="17" t="s">
        <v>286</v>
      </c>
      <c r="BM462" s="150" t="s">
        <v>2047</v>
      </c>
    </row>
    <row r="463" spans="2:65" s="13" customFormat="1">
      <c r="B463" s="159"/>
      <c r="D463" s="153" t="s">
        <v>195</v>
      </c>
      <c r="F463" s="161" t="s">
        <v>2048</v>
      </c>
      <c r="H463" s="162">
        <v>0.76200000000000001</v>
      </c>
      <c r="L463" s="159"/>
      <c r="M463" s="163"/>
      <c r="N463" s="164"/>
      <c r="O463" s="164"/>
      <c r="P463" s="164"/>
      <c r="Q463" s="164"/>
      <c r="R463" s="164"/>
      <c r="S463" s="164"/>
      <c r="T463" s="165"/>
      <c r="AT463" s="160" t="s">
        <v>195</v>
      </c>
      <c r="AU463" s="160" t="s">
        <v>82</v>
      </c>
      <c r="AV463" s="13" t="s">
        <v>82</v>
      </c>
      <c r="AW463" s="13" t="s">
        <v>3</v>
      </c>
      <c r="AX463" s="13" t="s">
        <v>80</v>
      </c>
      <c r="AY463" s="160" t="s">
        <v>182</v>
      </c>
    </row>
    <row r="464" spans="2:65" s="1" customFormat="1" ht="16.5" customHeight="1">
      <c r="B464" s="139"/>
      <c r="C464" s="140" t="s">
        <v>796</v>
      </c>
      <c r="D464" s="140" t="s">
        <v>184</v>
      </c>
      <c r="E464" s="141" t="s">
        <v>1569</v>
      </c>
      <c r="F464" s="142" t="s">
        <v>2049</v>
      </c>
      <c r="G464" s="143" t="s">
        <v>769</v>
      </c>
      <c r="H464" s="144">
        <v>7337.4</v>
      </c>
      <c r="I464" s="145"/>
      <c r="J464" s="145">
        <f>ROUND(I464*H464,2)</f>
        <v>0</v>
      </c>
      <c r="K464" s="142" t="s">
        <v>971</v>
      </c>
      <c r="L464" s="29"/>
      <c r="M464" s="146" t="s">
        <v>1</v>
      </c>
      <c r="N464" s="147" t="s">
        <v>37</v>
      </c>
      <c r="O464" s="148">
        <v>4.3999999999999997E-2</v>
      </c>
      <c r="P464" s="148">
        <f>O464*H464</f>
        <v>322.84559999999999</v>
      </c>
      <c r="Q464" s="148">
        <v>5.0000000000000002E-5</v>
      </c>
      <c r="R464" s="148">
        <f>Q464*H464</f>
        <v>0.36686999999999997</v>
      </c>
      <c r="S464" s="148">
        <v>0</v>
      </c>
      <c r="T464" s="149">
        <f>S464*H464</f>
        <v>0</v>
      </c>
      <c r="AR464" s="150" t="s">
        <v>286</v>
      </c>
      <c r="AT464" s="150" t="s">
        <v>184</v>
      </c>
      <c r="AU464" s="150" t="s">
        <v>82</v>
      </c>
      <c r="AY464" s="17" t="s">
        <v>182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7" t="s">
        <v>80</v>
      </c>
      <c r="BK464" s="151">
        <f>ROUND(I464*H464,2)</f>
        <v>0</v>
      </c>
      <c r="BL464" s="17" t="s">
        <v>286</v>
      </c>
      <c r="BM464" s="150" t="s">
        <v>2050</v>
      </c>
    </row>
    <row r="465" spans="2:65" s="12" customFormat="1">
      <c r="B465" s="152"/>
      <c r="D465" s="153" t="s">
        <v>195</v>
      </c>
      <c r="E465" s="154" t="s">
        <v>1</v>
      </c>
      <c r="F465" s="155" t="s">
        <v>2051</v>
      </c>
      <c r="H465" s="154" t="s">
        <v>1</v>
      </c>
      <c r="L465" s="152"/>
      <c r="M465" s="156"/>
      <c r="N465" s="157"/>
      <c r="O465" s="157"/>
      <c r="P465" s="157"/>
      <c r="Q465" s="157"/>
      <c r="R465" s="157"/>
      <c r="S465" s="157"/>
      <c r="T465" s="158"/>
      <c r="AT465" s="154" t="s">
        <v>195</v>
      </c>
      <c r="AU465" s="154" t="s">
        <v>82</v>
      </c>
      <c r="AV465" s="12" t="s">
        <v>80</v>
      </c>
      <c r="AW465" s="12" t="s">
        <v>28</v>
      </c>
      <c r="AX465" s="12" t="s">
        <v>72</v>
      </c>
      <c r="AY465" s="154" t="s">
        <v>182</v>
      </c>
    </row>
    <row r="466" spans="2:65" s="13" customFormat="1">
      <c r="B466" s="159"/>
      <c r="D466" s="153" t="s">
        <v>195</v>
      </c>
      <c r="E466" s="160" t="s">
        <v>1</v>
      </c>
      <c r="F466" s="161" t="s">
        <v>2052</v>
      </c>
      <c r="H466" s="162">
        <v>7337.4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195</v>
      </c>
      <c r="AU466" s="160" t="s">
        <v>82</v>
      </c>
      <c r="AV466" s="13" t="s">
        <v>82</v>
      </c>
      <c r="AW466" s="13" t="s">
        <v>28</v>
      </c>
      <c r="AX466" s="13" t="s">
        <v>72</v>
      </c>
      <c r="AY466" s="160" t="s">
        <v>182</v>
      </c>
    </row>
    <row r="467" spans="2:65" s="14" customFormat="1">
      <c r="B467" s="166"/>
      <c r="D467" s="153" t="s">
        <v>195</v>
      </c>
      <c r="E467" s="167" t="s">
        <v>1</v>
      </c>
      <c r="F467" s="168" t="s">
        <v>205</v>
      </c>
      <c r="H467" s="169">
        <v>7337.4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7" t="s">
        <v>195</v>
      </c>
      <c r="AU467" s="167" t="s">
        <v>82</v>
      </c>
      <c r="AV467" s="14" t="s">
        <v>188</v>
      </c>
      <c r="AW467" s="14" t="s">
        <v>28</v>
      </c>
      <c r="AX467" s="14" t="s">
        <v>80</v>
      </c>
      <c r="AY467" s="167" t="s">
        <v>182</v>
      </c>
    </row>
    <row r="468" spans="2:65" s="1" customFormat="1" ht="16.5" customHeight="1">
      <c r="B468" s="139"/>
      <c r="C468" s="173" t="s">
        <v>800</v>
      </c>
      <c r="D468" s="173" t="s">
        <v>266</v>
      </c>
      <c r="E468" s="174" t="s">
        <v>1575</v>
      </c>
      <c r="F468" s="175" t="s">
        <v>1576</v>
      </c>
      <c r="G468" s="176" t="s">
        <v>235</v>
      </c>
      <c r="H468" s="177">
        <v>7.9240000000000004</v>
      </c>
      <c r="I468" s="178"/>
      <c r="J468" s="178">
        <f>ROUND(I468*H468,2)</f>
        <v>0</v>
      </c>
      <c r="K468" s="175" t="s">
        <v>1</v>
      </c>
      <c r="L468" s="179"/>
      <c r="M468" s="180" t="s">
        <v>1</v>
      </c>
      <c r="N468" s="181" t="s">
        <v>37</v>
      </c>
      <c r="O468" s="148">
        <v>0</v>
      </c>
      <c r="P468" s="148">
        <f>O468*H468</f>
        <v>0</v>
      </c>
      <c r="Q468" s="148">
        <v>1</v>
      </c>
      <c r="R468" s="148">
        <f>Q468*H468</f>
        <v>7.9240000000000004</v>
      </c>
      <c r="S468" s="148">
        <v>0</v>
      </c>
      <c r="T468" s="149">
        <f>S468*H468</f>
        <v>0</v>
      </c>
      <c r="AR468" s="150" t="s">
        <v>391</v>
      </c>
      <c r="AT468" s="150" t="s">
        <v>266</v>
      </c>
      <c r="AU468" s="150" t="s">
        <v>82</v>
      </c>
      <c r="AY468" s="17" t="s">
        <v>182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7" t="s">
        <v>80</v>
      </c>
      <c r="BK468" s="151">
        <f>ROUND(I468*H468,2)</f>
        <v>0</v>
      </c>
      <c r="BL468" s="17" t="s">
        <v>286</v>
      </c>
      <c r="BM468" s="150" t="s">
        <v>2053</v>
      </c>
    </row>
    <row r="469" spans="2:65" s="13" customFormat="1">
      <c r="B469" s="159"/>
      <c r="D469" s="153" t="s">
        <v>195</v>
      </c>
      <c r="F469" s="161" t="s">
        <v>2054</v>
      </c>
      <c r="H469" s="162">
        <v>7.9240000000000004</v>
      </c>
      <c r="L469" s="159"/>
      <c r="M469" s="163"/>
      <c r="N469" s="164"/>
      <c r="O469" s="164"/>
      <c r="P469" s="164"/>
      <c r="Q469" s="164"/>
      <c r="R469" s="164"/>
      <c r="S469" s="164"/>
      <c r="T469" s="165"/>
      <c r="AT469" s="160" t="s">
        <v>195</v>
      </c>
      <c r="AU469" s="160" t="s">
        <v>82</v>
      </c>
      <c r="AV469" s="13" t="s">
        <v>82</v>
      </c>
      <c r="AW469" s="13" t="s">
        <v>3</v>
      </c>
      <c r="AX469" s="13" t="s">
        <v>80</v>
      </c>
      <c r="AY469" s="160" t="s">
        <v>182</v>
      </c>
    </row>
    <row r="470" spans="2:65" s="1" customFormat="1" ht="24" customHeight="1">
      <c r="B470" s="139"/>
      <c r="C470" s="140" t="s">
        <v>805</v>
      </c>
      <c r="D470" s="140" t="s">
        <v>184</v>
      </c>
      <c r="E470" s="141" t="s">
        <v>1580</v>
      </c>
      <c r="F470" s="142" t="s">
        <v>1581</v>
      </c>
      <c r="G470" s="143" t="s">
        <v>1085</v>
      </c>
      <c r="H470" s="144">
        <v>27739.694</v>
      </c>
      <c r="I470" s="145"/>
      <c r="J470" s="145">
        <f>ROUND(I470*H470,2)</f>
        <v>0</v>
      </c>
      <c r="K470" s="142" t="s">
        <v>193</v>
      </c>
      <c r="L470" s="29"/>
      <c r="M470" s="146" t="s">
        <v>1</v>
      </c>
      <c r="N470" s="147" t="s">
        <v>37</v>
      </c>
      <c r="O470" s="148">
        <v>0</v>
      </c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AR470" s="150" t="s">
        <v>286</v>
      </c>
      <c r="AT470" s="150" t="s">
        <v>184</v>
      </c>
      <c r="AU470" s="150" t="s">
        <v>82</v>
      </c>
      <c r="AY470" s="17" t="s">
        <v>182</v>
      </c>
      <c r="BE470" s="151">
        <f>IF(N470="základní",J470,0)</f>
        <v>0</v>
      </c>
      <c r="BF470" s="151">
        <f>IF(N470="snížená",J470,0)</f>
        <v>0</v>
      </c>
      <c r="BG470" s="151">
        <f>IF(N470="zákl. přenesená",J470,0)</f>
        <v>0</v>
      </c>
      <c r="BH470" s="151">
        <f>IF(N470="sníž. přenesená",J470,0)</f>
        <v>0</v>
      </c>
      <c r="BI470" s="151">
        <f>IF(N470="nulová",J470,0)</f>
        <v>0</v>
      </c>
      <c r="BJ470" s="17" t="s">
        <v>80</v>
      </c>
      <c r="BK470" s="151">
        <f>ROUND(I470*H470,2)</f>
        <v>0</v>
      </c>
      <c r="BL470" s="17" t="s">
        <v>286</v>
      </c>
      <c r="BM470" s="150" t="s">
        <v>2055</v>
      </c>
    </row>
    <row r="471" spans="2:65" s="11" customFormat="1" ht="22.9" customHeight="1">
      <c r="B471" s="127"/>
      <c r="D471" s="128" t="s">
        <v>71</v>
      </c>
      <c r="E471" s="137" t="s">
        <v>1723</v>
      </c>
      <c r="F471" s="137" t="s">
        <v>1724</v>
      </c>
      <c r="J471" s="138">
        <f>BK471</f>
        <v>0</v>
      </c>
      <c r="L471" s="127"/>
      <c r="M471" s="131"/>
      <c r="N471" s="132"/>
      <c r="O471" s="132"/>
      <c r="P471" s="133">
        <f>SUM(P472:P475)</f>
        <v>42.170625000000001</v>
      </c>
      <c r="Q471" s="132"/>
      <c r="R471" s="133">
        <f>SUM(R472:R475)</f>
        <v>9.2137499999999997E-2</v>
      </c>
      <c r="S471" s="132"/>
      <c r="T471" s="134">
        <f>SUM(T472:T475)</f>
        <v>0</v>
      </c>
      <c r="AR471" s="128" t="s">
        <v>82</v>
      </c>
      <c r="AT471" s="135" t="s">
        <v>71</v>
      </c>
      <c r="AU471" s="135" t="s">
        <v>80</v>
      </c>
      <c r="AY471" s="128" t="s">
        <v>182</v>
      </c>
      <c r="BK471" s="136">
        <f>SUM(BK472:BK475)</f>
        <v>0</v>
      </c>
    </row>
    <row r="472" spans="2:65" s="1" customFormat="1" ht="24" customHeight="1">
      <c r="B472" s="139"/>
      <c r="C472" s="140" t="s">
        <v>811</v>
      </c>
      <c r="D472" s="140" t="s">
        <v>184</v>
      </c>
      <c r="E472" s="141" t="s">
        <v>2056</v>
      </c>
      <c r="F472" s="142" t="s">
        <v>2057</v>
      </c>
      <c r="G472" s="143" t="s">
        <v>242</v>
      </c>
      <c r="H472" s="144">
        <v>354.375</v>
      </c>
      <c r="I472" s="145"/>
      <c r="J472" s="145">
        <f>ROUND(I472*H472,2)</f>
        <v>0</v>
      </c>
      <c r="K472" s="142" t="s">
        <v>193</v>
      </c>
      <c r="L472" s="29"/>
      <c r="M472" s="146" t="s">
        <v>1</v>
      </c>
      <c r="N472" s="147" t="s">
        <v>37</v>
      </c>
      <c r="O472" s="148">
        <v>0.11899999999999999</v>
      </c>
      <c r="P472" s="148">
        <f>O472*H472</f>
        <v>42.170625000000001</v>
      </c>
      <c r="Q472" s="148">
        <v>2.5999999999999998E-4</v>
      </c>
      <c r="R472" s="148">
        <f>Q472*H472</f>
        <v>9.2137499999999997E-2</v>
      </c>
      <c r="S472" s="148">
        <v>0</v>
      </c>
      <c r="T472" s="149">
        <f>S472*H472</f>
        <v>0</v>
      </c>
      <c r="AR472" s="150" t="s">
        <v>286</v>
      </c>
      <c r="AT472" s="150" t="s">
        <v>184</v>
      </c>
      <c r="AU472" s="150" t="s">
        <v>82</v>
      </c>
      <c r="AY472" s="17" t="s">
        <v>182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7" t="s">
        <v>80</v>
      </c>
      <c r="BK472" s="151">
        <f>ROUND(I472*H472,2)</f>
        <v>0</v>
      </c>
      <c r="BL472" s="17" t="s">
        <v>286</v>
      </c>
      <c r="BM472" s="150" t="s">
        <v>2058</v>
      </c>
    </row>
    <row r="473" spans="2:65" s="12" customFormat="1">
      <c r="B473" s="152"/>
      <c r="D473" s="153" t="s">
        <v>195</v>
      </c>
      <c r="E473" s="154" t="s">
        <v>1</v>
      </c>
      <c r="F473" s="155" t="s">
        <v>2059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195</v>
      </c>
      <c r="AU473" s="154" t="s">
        <v>82</v>
      </c>
      <c r="AV473" s="12" t="s">
        <v>80</v>
      </c>
      <c r="AW473" s="12" t="s">
        <v>28</v>
      </c>
      <c r="AX473" s="12" t="s">
        <v>72</v>
      </c>
      <c r="AY473" s="154" t="s">
        <v>182</v>
      </c>
    </row>
    <row r="474" spans="2:65" s="13" customFormat="1">
      <c r="B474" s="159"/>
      <c r="D474" s="153" t="s">
        <v>195</v>
      </c>
      <c r="E474" s="160" t="s">
        <v>1</v>
      </c>
      <c r="F474" s="161" t="s">
        <v>1923</v>
      </c>
      <c r="H474" s="162">
        <v>354.375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28</v>
      </c>
      <c r="AX474" s="13" t="s">
        <v>72</v>
      </c>
      <c r="AY474" s="160" t="s">
        <v>182</v>
      </c>
    </row>
    <row r="475" spans="2:65" s="14" customFormat="1">
      <c r="B475" s="166"/>
      <c r="D475" s="153" t="s">
        <v>195</v>
      </c>
      <c r="E475" s="167" t="s">
        <v>1</v>
      </c>
      <c r="F475" s="168" t="s">
        <v>205</v>
      </c>
      <c r="H475" s="169">
        <v>354.375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7" t="s">
        <v>195</v>
      </c>
      <c r="AU475" s="167" t="s">
        <v>82</v>
      </c>
      <c r="AV475" s="14" t="s">
        <v>188</v>
      </c>
      <c r="AW475" s="14" t="s">
        <v>28</v>
      </c>
      <c r="AX475" s="14" t="s">
        <v>80</v>
      </c>
      <c r="AY475" s="167" t="s">
        <v>182</v>
      </c>
    </row>
    <row r="476" spans="2:65" s="11" customFormat="1" ht="25.9" customHeight="1">
      <c r="B476" s="127"/>
      <c r="D476" s="128" t="s">
        <v>71</v>
      </c>
      <c r="E476" s="129" t="s">
        <v>266</v>
      </c>
      <c r="F476" s="129" t="s">
        <v>1752</v>
      </c>
      <c r="J476" s="130">
        <f>BK476</f>
        <v>0</v>
      </c>
      <c r="L476" s="127"/>
      <c r="M476" s="131"/>
      <c r="N476" s="132"/>
      <c r="O476" s="132"/>
      <c r="P476" s="133">
        <f>P477+P480+P482+P484</f>
        <v>0</v>
      </c>
      <c r="Q476" s="132"/>
      <c r="R476" s="133">
        <f>R477+R480+R482+R484</f>
        <v>0</v>
      </c>
      <c r="S476" s="132"/>
      <c r="T476" s="134">
        <f>T477+T480+T482+T484</f>
        <v>0</v>
      </c>
      <c r="AR476" s="128" t="s">
        <v>206</v>
      </c>
      <c r="AT476" s="135" t="s">
        <v>71</v>
      </c>
      <c r="AU476" s="135" t="s">
        <v>72</v>
      </c>
      <c r="AY476" s="128" t="s">
        <v>182</v>
      </c>
      <c r="BK476" s="136">
        <f>BK477+BK480+BK482+BK484</f>
        <v>0</v>
      </c>
    </row>
    <row r="477" spans="2:65" s="11" customFormat="1" ht="22.9" customHeight="1">
      <c r="B477" s="127"/>
      <c r="D477" s="128" t="s">
        <v>71</v>
      </c>
      <c r="E477" s="137" t="s">
        <v>1753</v>
      </c>
      <c r="F477" s="137" t="s">
        <v>1754</v>
      </c>
      <c r="J477" s="138">
        <f>BK477</f>
        <v>0</v>
      </c>
      <c r="L477" s="127"/>
      <c r="M477" s="131"/>
      <c r="N477" s="132"/>
      <c r="O477" s="132"/>
      <c r="P477" s="133">
        <f>SUM(P478:P479)</f>
        <v>0</v>
      </c>
      <c r="Q477" s="132"/>
      <c r="R477" s="133">
        <f>SUM(R478:R479)</f>
        <v>0</v>
      </c>
      <c r="S477" s="132"/>
      <c r="T477" s="134">
        <f>SUM(T478:T479)</f>
        <v>0</v>
      </c>
      <c r="AR477" s="128" t="s">
        <v>206</v>
      </c>
      <c r="AT477" s="135" t="s">
        <v>71</v>
      </c>
      <c r="AU477" s="135" t="s">
        <v>80</v>
      </c>
      <c r="AY477" s="128" t="s">
        <v>182</v>
      </c>
      <c r="BK477" s="136">
        <f>SUM(BK478:BK479)</f>
        <v>0</v>
      </c>
    </row>
    <row r="478" spans="2:65" s="1" customFormat="1" ht="16.5" customHeight="1">
      <c r="B478" s="139"/>
      <c r="C478" s="140" t="s">
        <v>817</v>
      </c>
      <c r="D478" s="140" t="s">
        <v>184</v>
      </c>
      <c r="E478" s="141" t="s">
        <v>1756</v>
      </c>
      <c r="F478" s="142" t="s">
        <v>1757</v>
      </c>
      <c r="G478" s="143" t="s">
        <v>187</v>
      </c>
      <c r="H478" s="144">
        <v>1</v>
      </c>
      <c r="I478" s="145"/>
      <c r="J478" s="145">
        <f>ROUND(I478*H478,2)</f>
        <v>0</v>
      </c>
      <c r="K478" s="142" t="s">
        <v>1</v>
      </c>
      <c r="L478" s="29"/>
      <c r="M478" s="146" t="s">
        <v>1</v>
      </c>
      <c r="N478" s="147" t="s">
        <v>37</v>
      </c>
      <c r="O478" s="148">
        <v>0</v>
      </c>
      <c r="P478" s="148">
        <f>O478*H478</f>
        <v>0</v>
      </c>
      <c r="Q478" s="148">
        <v>0</v>
      </c>
      <c r="R478" s="148">
        <f>Q478*H478</f>
        <v>0</v>
      </c>
      <c r="S478" s="148">
        <v>0</v>
      </c>
      <c r="T478" s="149">
        <f>S478*H478</f>
        <v>0</v>
      </c>
      <c r="AR478" s="150" t="s">
        <v>603</v>
      </c>
      <c r="AT478" s="150" t="s">
        <v>184</v>
      </c>
      <c r="AU478" s="150" t="s">
        <v>82</v>
      </c>
      <c r="AY478" s="17" t="s">
        <v>182</v>
      </c>
      <c r="BE478" s="151">
        <f>IF(N478="základní",J478,0)</f>
        <v>0</v>
      </c>
      <c r="BF478" s="151">
        <f>IF(N478="snížená",J478,0)</f>
        <v>0</v>
      </c>
      <c r="BG478" s="151">
        <f>IF(N478="zákl. přenesená",J478,0)</f>
        <v>0</v>
      </c>
      <c r="BH478" s="151">
        <f>IF(N478="sníž. přenesená",J478,0)</f>
        <v>0</v>
      </c>
      <c r="BI478" s="151">
        <f>IF(N478="nulová",J478,0)</f>
        <v>0</v>
      </c>
      <c r="BJ478" s="17" t="s">
        <v>80</v>
      </c>
      <c r="BK478" s="151">
        <f>ROUND(I478*H478,2)</f>
        <v>0</v>
      </c>
      <c r="BL478" s="17" t="s">
        <v>603</v>
      </c>
      <c r="BM478" s="150" t="s">
        <v>2060</v>
      </c>
    </row>
    <row r="479" spans="2:65" s="1" customFormat="1" ht="16.5" customHeight="1">
      <c r="B479" s="139"/>
      <c r="C479" s="140" t="s">
        <v>823</v>
      </c>
      <c r="D479" s="140" t="s">
        <v>184</v>
      </c>
      <c r="E479" s="141" t="s">
        <v>1760</v>
      </c>
      <c r="F479" s="142" t="s">
        <v>2061</v>
      </c>
      <c r="G479" s="143" t="s">
        <v>187</v>
      </c>
      <c r="H479" s="144">
        <v>1</v>
      </c>
      <c r="I479" s="145"/>
      <c r="J479" s="145">
        <f>ROUND(I479*H479,2)</f>
        <v>0</v>
      </c>
      <c r="K479" s="142" t="s">
        <v>1</v>
      </c>
      <c r="L479" s="29"/>
      <c r="M479" s="146" t="s">
        <v>1</v>
      </c>
      <c r="N479" s="147" t="s">
        <v>37</v>
      </c>
      <c r="O479" s="148">
        <v>0</v>
      </c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AR479" s="150" t="s">
        <v>603</v>
      </c>
      <c r="AT479" s="150" t="s">
        <v>184</v>
      </c>
      <c r="AU479" s="150" t="s">
        <v>82</v>
      </c>
      <c r="AY479" s="17" t="s">
        <v>182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7" t="s">
        <v>80</v>
      </c>
      <c r="BK479" s="151">
        <f>ROUND(I479*H479,2)</f>
        <v>0</v>
      </c>
      <c r="BL479" s="17" t="s">
        <v>603</v>
      </c>
      <c r="BM479" s="150" t="s">
        <v>2062</v>
      </c>
    </row>
    <row r="480" spans="2:65" s="11" customFormat="1" ht="22.9" customHeight="1">
      <c r="B480" s="127"/>
      <c r="D480" s="128" t="s">
        <v>71</v>
      </c>
      <c r="E480" s="137" t="s">
        <v>2063</v>
      </c>
      <c r="F480" s="137" t="s">
        <v>2064</v>
      </c>
      <c r="J480" s="138">
        <f>BK480</f>
        <v>0</v>
      </c>
      <c r="L480" s="127"/>
      <c r="M480" s="131"/>
      <c r="N480" s="132"/>
      <c r="O480" s="132"/>
      <c r="P480" s="133">
        <f>P481</f>
        <v>0</v>
      </c>
      <c r="Q480" s="132"/>
      <c r="R480" s="133">
        <f>R481</f>
        <v>0</v>
      </c>
      <c r="S480" s="132"/>
      <c r="T480" s="134">
        <f>T481</f>
        <v>0</v>
      </c>
      <c r="AR480" s="128" t="s">
        <v>206</v>
      </c>
      <c r="AT480" s="135" t="s">
        <v>71</v>
      </c>
      <c r="AU480" s="135" t="s">
        <v>80</v>
      </c>
      <c r="AY480" s="128" t="s">
        <v>182</v>
      </c>
      <c r="BK480" s="136">
        <f>BK481</f>
        <v>0</v>
      </c>
    </row>
    <row r="481" spans="2:65" s="1" customFormat="1" ht="36" customHeight="1">
      <c r="B481" s="139"/>
      <c r="C481" s="140" t="s">
        <v>852</v>
      </c>
      <c r="D481" s="140" t="s">
        <v>184</v>
      </c>
      <c r="E481" s="141" t="s">
        <v>2065</v>
      </c>
      <c r="F481" s="142" t="s">
        <v>2066</v>
      </c>
      <c r="G481" s="143" t="s">
        <v>187</v>
      </c>
      <c r="H481" s="144">
        <v>1</v>
      </c>
      <c r="I481" s="145"/>
      <c r="J481" s="145">
        <f>ROUND(I481*H481,2)</f>
        <v>0</v>
      </c>
      <c r="K481" s="142" t="s">
        <v>1</v>
      </c>
      <c r="L481" s="29"/>
      <c r="M481" s="146" t="s">
        <v>1</v>
      </c>
      <c r="N481" s="147" t="s">
        <v>37</v>
      </c>
      <c r="O481" s="148">
        <v>0</v>
      </c>
      <c r="P481" s="148">
        <f>O481*H481</f>
        <v>0</v>
      </c>
      <c r="Q481" s="148">
        <v>0</v>
      </c>
      <c r="R481" s="148">
        <f>Q481*H481</f>
        <v>0</v>
      </c>
      <c r="S481" s="148">
        <v>0</v>
      </c>
      <c r="T481" s="149">
        <f>S481*H481</f>
        <v>0</v>
      </c>
      <c r="AR481" s="150" t="s">
        <v>603</v>
      </c>
      <c r="AT481" s="150" t="s">
        <v>184</v>
      </c>
      <c r="AU481" s="150" t="s">
        <v>82</v>
      </c>
      <c r="AY481" s="17" t="s">
        <v>182</v>
      </c>
      <c r="BE481" s="151">
        <f>IF(N481="základní",J481,0)</f>
        <v>0</v>
      </c>
      <c r="BF481" s="151">
        <f>IF(N481="snížená",J481,0)</f>
        <v>0</v>
      </c>
      <c r="BG481" s="151">
        <f>IF(N481="zákl. přenesená",J481,0)</f>
        <v>0</v>
      </c>
      <c r="BH481" s="151">
        <f>IF(N481="sníž. přenesená",J481,0)</f>
        <v>0</v>
      </c>
      <c r="BI481" s="151">
        <f>IF(N481="nulová",J481,0)</f>
        <v>0</v>
      </c>
      <c r="BJ481" s="17" t="s">
        <v>80</v>
      </c>
      <c r="BK481" s="151">
        <f>ROUND(I481*H481,2)</f>
        <v>0</v>
      </c>
      <c r="BL481" s="17" t="s">
        <v>603</v>
      </c>
      <c r="BM481" s="150" t="s">
        <v>2067</v>
      </c>
    </row>
    <row r="482" spans="2:65" s="11" customFormat="1" ht="22.9" customHeight="1">
      <c r="B482" s="127"/>
      <c r="D482" s="128" t="s">
        <v>71</v>
      </c>
      <c r="E482" s="137" t="s">
        <v>1767</v>
      </c>
      <c r="F482" s="137" t="s">
        <v>1768</v>
      </c>
      <c r="J482" s="138">
        <f>BK482</f>
        <v>0</v>
      </c>
      <c r="L482" s="127"/>
      <c r="M482" s="131"/>
      <c r="N482" s="132"/>
      <c r="O482" s="132"/>
      <c r="P482" s="133">
        <f>P483</f>
        <v>0</v>
      </c>
      <c r="Q482" s="132"/>
      <c r="R482" s="133">
        <f>R483</f>
        <v>0</v>
      </c>
      <c r="S482" s="132"/>
      <c r="T482" s="134">
        <f>T483</f>
        <v>0</v>
      </c>
      <c r="AR482" s="128" t="s">
        <v>206</v>
      </c>
      <c r="AT482" s="135" t="s">
        <v>71</v>
      </c>
      <c r="AU482" s="135" t="s">
        <v>80</v>
      </c>
      <c r="AY482" s="128" t="s">
        <v>182</v>
      </c>
      <c r="BK482" s="136">
        <f>BK483</f>
        <v>0</v>
      </c>
    </row>
    <row r="483" spans="2:65" s="1" customFormat="1" ht="16.5" customHeight="1">
      <c r="B483" s="139"/>
      <c r="C483" s="140" t="s">
        <v>858</v>
      </c>
      <c r="D483" s="140" t="s">
        <v>184</v>
      </c>
      <c r="E483" s="141" t="s">
        <v>1770</v>
      </c>
      <c r="F483" s="142" t="s">
        <v>1771</v>
      </c>
      <c r="G483" s="143" t="s">
        <v>187</v>
      </c>
      <c r="H483" s="144">
        <v>0</v>
      </c>
      <c r="I483" s="145"/>
      <c r="J483" s="145">
        <f>ROUND(I483*H483,2)</f>
        <v>0</v>
      </c>
      <c r="K483" s="142" t="s">
        <v>1</v>
      </c>
      <c r="L483" s="29"/>
      <c r="M483" s="146" t="s">
        <v>1</v>
      </c>
      <c r="N483" s="147" t="s">
        <v>37</v>
      </c>
      <c r="O483" s="148">
        <v>0</v>
      </c>
      <c r="P483" s="148">
        <f>O483*H483</f>
        <v>0</v>
      </c>
      <c r="Q483" s="148">
        <v>0</v>
      </c>
      <c r="R483" s="148">
        <f>Q483*H483</f>
        <v>0</v>
      </c>
      <c r="S483" s="148">
        <v>0</v>
      </c>
      <c r="T483" s="149">
        <f>S483*H483</f>
        <v>0</v>
      </c>
      <c r="AR483" s="150" t="s">
        <v>603</v>
      </c>
      <c r="AT483" s="150" t="s">
        <v>184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603</v>
      </c>
      <c r="BM483" s="150" t="s">
        <v>2068</v>
      </c>
    </row>
    <row r="484" spans="2:65" s="11" customFormat="1" ht="22.9" customHeight="1">
      <c r="B484" s="127"/>
      <c r="D484" s="128" t="s">
        <v>71</v>
      </c>
      <c r="E484" s="137" t="s">
        <v>2069</v>
      </c>
      <c r="F484" s="137" t="s">
        <v>2070</v>
      </c>
      <c r="J484" s="138">
        <f>BK484</f>
        <v>0</v>
      </c>
      <c r="L484" s="127"/>
      <c r="M484" s="131"/>
      <c r="N484" s="132"/>
      <c r="O484" s="132"/>
      <c r="P484" s="133">
        <f>SUM(P485:P486)</f>
        <v>0</v>
      </c>
      <c r="Q484" s="132"/>
      <c r="R484" s="133">
        <f>SUM(R485:R486)</f>
        <v>0</v>
      </c>
      <c r="S484" s="132"/>
      <c r="T484" s="134">
        <f>SUM(T485:T486)</f>
        <v>0</v>
      </c>
      <c r="AR484" s="128" t="s">
        <v>206</v>
      </c>
      <c r="AT484" s="135" t="s">
        <v>71</v>
      </c>
      <c r="AU484" s="135" t="s">
        <v>80</v>
      </c>
      <c r="AY484" s="128" t="s">
        <v>182</v>
      </c>
      <c r="BK484" s="136">
        <f>SUM(BK485:BK486)</f>
        <v>0</v>
      </c>
    </row>
    <row r="485" spans="2:65" s="1" customFormat="1" ht="24" customHeight="1">
      <c r="B485" s="139"/>
      <c r="C485" s="140" t="s">
        <v>863</v>
      </c>
      <c r="D485" s="140" t="s">
        <v>184</v>
      </c>
      <c r="E485" s="141" t="s">
        <v>2071</v>
      </c>
      <c r="F485" s="142" t="s">
        <v>2072</v>
      </c>
      <c r="G485" s="143" t="s">
        <v>461</v>
      </c>
      <c r="H485" s="144">
        <v>0</v>
      </c>
      <c r="I485" s="145"/>
      <c r="J485" s="145">
        <f>ROUND(I485*H485,2)</f>
        <v>0</v>
      </c>
      <c r="K485" s="142" t="s">
        <v>1</v>
      </c>
      <c r="L485" s="29"/>
      <c r="M485" s="146" t="s">
        <v>1</v>
      </c>
      <c r="N485" s="147" t="s">
        <v>37</v>
      </c>
      <c r="O485" s="148">
        <v>0</v>
      </c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AR485" s="150" t="s">
        <v>603</v>
      </c>
      <c r="AT485" s="150" t="s">
        <v>184</v>
      </c>
      <c r="AU485" s="150" t="s">
        <v>82</v>
      </c>
      <c r="AY485" s="17" t="s">
        <v>182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7" t="s">
        <v>80</v>
      </c>
      <c r="BK485" s="151">
        <f>ROUND(I485*H485,2)</f>
        <v>0</v>
      </c>
      <c r="BL485" s="17" t="s">
        <v>603</v>
      </c>
      <c r="BM485" s="150" t="s">
        <v>2073</v>
      </c>
    </row>
    <row r="486" spans="2:65" s="1" customFormat="1" ht="16.5" customHeight="1">
      <c r="B486" s="139"/>
      <c r="C486" s="140" t="s">
        <v>867</v>
      </c>
      <c r="D486" s="140" t="s">
        <v>184</v>
      </c>
      <c r="E486" s="141" t="s">
        <v>2074</v>
      </c>
      <c r="F486" s="142" t="s">
        <v>2075</v>
      </c>
      <c r="G486" s="143" t="s">
        <v>461</v>
      </c>
      <c r="H486" s="144">
        <v>0</v>
      </c>
      <c r="I486" s="145"/>
      <c r="J486" s="145">
        <f>ROUND(I486*H486,2)</f>
        <v>0</v>
      </c>
      <c r="K486" s="142" t="s">
        <v>1</v>
      </c>
      <c r="L486" s="29"/>
      <c r="M486" s="189" t="s">
        <v>1</v>
      </c>
      <c r="N486" s="190" t="s">
        <v>37</v>
      </c>
      <c r="O486" s="191">
        <v>0</v>
      </c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AR486" s="150" t="s">
        <v>603</v>
      </c>
      <c r="AT486" s="150" t="s">
        <v>184</v>
      </c>
      <c r="AU486" s="150" t="s">
        <v>82</v>
      </c>
      <c r="AY486" s="17" t="s">
        <v>182</v>
      </c>
      <c r="BE486" s="151">
        <f>IF(N486="základní",J486,0)</f>
        <v>0</v>
      </c>
      <c r="BF486" s="151">
        <f>IF(N486="snížená",J486,0)</f>
        <v>0</v>
      </c>
      <c r="BG486" s="151">
        <f>IF(N486="zákl. přenesená",J486,0)</f>
        <v>0</v>
      </c>
      <c r="BH486" s="151">
        <f>IF(N486="sníž. přenesená",J486,0)</f>
        <v>0</v>
      </c>
      <c r="BI486" s="151">
        <f>IF(N486="nulová",J486,0)</f>
        <v>0</v>
      </c>
      <c r="BJ486" s="17" t="s">
        <v>80</v>
      </c>
      <c r="BK486" s="151">
        <f>ROUND(I486*H486,2)</f>
        <v>0</v>
      </c>
      <c r="BL486" s="17" t="s">
        <v>603</v>
      </c>
      <c r="BM486" s="150" t="s">
        <v>2076</v>
      </c>
    </row>
    <row r="487" spans="2:65" s="1" customFormat="1" ht="7" customHeight="1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29"/>
    </row>
  </sheetData>
  <autoFilter ref="C144:K486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4" sqref="A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88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2077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021 - Plynová zařízení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2081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021 - Plynová zařízení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2082</v>
      </c>
      <c r="F124" s="137" t="s">
        <v>2083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2084</v>
      </c>
      <c r="F125" s="142" t="s">
        <v>2085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2086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91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2087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022 - Zdravotně technické instalace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2088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022 - Zdravotně technické instalace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2082</v>
      </c>
      <c r="F124" s="137" t="s">
        <v>2089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2084</v>
      </c>
      <c r="F125" s="142" t="s">
        <v>2090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2086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workbookViewId="0">
      <selection activeCell="A2" sqref="A2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94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2091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SUM(BE122:BE126)),  2)</f>
        <v>0</v>
      </c>
      <c r="I35" s="94">
        <v>0.21</v>
      </c>
      <c r="J35" s="93">
        <f>ROUND(((SUM(BE101:BE102) + SUM(BE122:BE126))*I35),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SUM(BF122:BF126)),  2)</f>
        <v>0</v>
      </c>
      <c r="I36" s="94">
        <v>0.15</v>
      </c>
      <c r="J36" s="93">
        <f>ROUND(((SUM(BF101:BF102) + SUM(BF122:BF126))*I36),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SUM(BG122:BG126)),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SUM(BH122:BH126)),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SUM(BI122:BI126)),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023 - Zařízení pro vytápění staveb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2092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023 - Zařízení pro vytápění staveb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1015</v>
      </c>
      <c r="F123" s="129" t="s">
        <v>1016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1231</v>
      </c>
      <c r="F124" s="137" t="s">
        <v>2093</v>
      </c>
      <c r="J124" s="138">
        <f>BK124</f>
        <v>0</v>
      </c>
      <c r="L124" s="127"/>
      <c r="M124" s="131"/>
      <c r="N124" s="132"/>
      <c r="O124" s="132"/>
      <c r="P124" s="133">
        <f>SUM(P125:P126)</f>
        <v>0</v>
      </c>
      <c r="Q124" s="132"/>
      <c r="R124" s="133">
        <f>SUM(R125:R126)</f>
        <v>0</v>
      </c>
      <c r="S124" s="132"/>
      <c r="T124" s="134">
        <f>SUM(T125:T126)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SUM(BK125:BK126)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2094</v>
      </c>
      <c r="F125" s="142" t="s">
        <v>2095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2096</v>
      </c>
    </row>
    <row r="126" spans="2:65" s="1" customFormat="1" ht="16.5" customHeight="1">
      <c r="B126" s="139"/>
      <c r="C126" s="140" t="s">
        <v>206</v>
      </c>
      <c r="D126" s="140" t="s">
        <v>184</v>
      </c>
      <c r="E126" s="141" t="s">
        <v>2097</v>
      </c>
      <c r="F126" s="142" t="s">
        <v>2098</v>
      </c>
      <c r="G126" s="143" t="s">
        <v>187</v>
      </c>
      <c r="H126" s="144">
        <v>1</v>
      </c>
      <c r="I126" s="145"/>
      <c r="J126" s="145">
        <f>ROUND(I126*H126,2)</f>
        <v>0</v>
      </c>
      <c r="K126" s="142" t="s">
        <v>1</v>
      </c>
      <c r="L126" s="29"/>
      <c r="M126" s="189" t="s">
        <v>1</v>
      </c>
      <c r="N126" s="190" t="s">
        <v>37</v>
      </c>
      <c r="O126" s="191">
        <v>0</v>
      </c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50" t="s">
        <v>286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286</v>
      </c>
      <c r="BM126" s="150" t="s">
        <v>2099</v>
      </c>
    </row>
    <row r="127" spans="2:65" s="1" customFormat="1" ht="7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21:K12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97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2100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024 - Vzduchotechnika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161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024 - Vzduchotechnika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266</v>
      </c>
      <c r="F123" s="129" t="s">
        <v>1752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1767</v>
      </c>
      <c r="F124" s="137" t="s">
        <v>1768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206</v>
      </c>
      <c r="D125" s="140" t="s">
        <v>184</v>
      </c>
      <c r="E125" s="141" t="s">
        <v>2101</v>
      </c>
      <c r="F125" s="142" t="s">
        <v>2102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603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603</v>
      </c>
      <c r="BM125" s="150" t="s">
        <v>2103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100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2104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031 - SO 03 Zpevněné plochy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137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031 - SO 03 Zpevněné plochy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2.5999999999999999E-2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2.5999999999999999E-2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215</v>
      </c>
      <c r="F124" s="137" t="s">
        <v>787</v>
      </c>
      <c r="J124" s="138">
        <f>BK124</f>
        <v>0</v>
      </c>
      <c r="L124" s="127"/>
      <c r="M124" s="131"/>
      <c r="N124" s="132"/>
      <c r="O124" s="132"/>
      <c r="P124" s="133">
        <f>P125</f>
        <v>2.5999999999999999E-2</v>
      </c>
      <c r="Q124" s="132"/>
      <c r="R124" s="133">
        <f>R125</f>
        <v>0</v>
      </c>
      <c r="S124" s="132"/>
      <c r="T124" s="134">
        <f>T125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2105</v>
      </c>
      <c r="F125" s="142" t="s">
        <v>2106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2.5999999999999999E-2</v>
      </c>
      <c r="P125" s="191">
        <f>O125*H125</f>
        <v>2.5999999999999999E-2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2107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>
      <selection activeCell="A8" sqref="A8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7" customHeight="1">
      <c r="L2" s="231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103</v>
      </c>
    </row>
    <row r="3" spans="1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5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7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6" t="str">
        <f>'Rekapitulace stavby'!K6</f>
        <v>Revitalizace areálu firmy ELMONTIA a.s.</v>
      </c>
      <c r="F7" s="237"/>
      <c r="G7" s="237"/>
      <c r="H7" s="237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7" customHeight="1">
      <c r="B9" s="29"/>
      <c r="E9" s="220" t="s">
        <v>2108</v>
      </c>
      <c r="F9" s="235"/>
      <c r="G9" s="235"/>
      <c r="H9" s="235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2078</v>
      </c>
      <c r="I12" s="26" t="s">
        <v>20</v>
      </c>
      <c r="J12" s="49">
        <f>'Rekapitulace stavby'!AN8</f>
        <v>44112</v>
      </c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2079</v>
      </c>
      <c r="I15" s="26" t="s">
        <v>24</v>
      </c>
      <c r="J15" s="24" t="s">
        <v>1</v>
      </c>
      <c r="L15" s="29"/>
    </row>
    <row r="16" spans="1:46" s="1" customFormat="1" ht="7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8" t="str">
        <f>'Rekapitulace stavby'!E14</f>
        <v xml:space="preserve"> </v>
      </c>
      <c r="F18" s="228"/>
      <c r="G18" s="228"/>
      <c r="H18" s="228"/>
      <c r="I18" s="26" t="s">
        <v>24</v>
      </c>
      <c r="J18" s="24" t="str">
        <f>'Rekapitulace stavby'!AN14</f>
        <v/>
      </c>
      <c r="L18" s="29"/>
    </row>
    <row r="19" spans="2:12" s="1" customFormat="1" ht="7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2080</v>
      </c>
      <c r="I21" s="26" t="s">
        <v>24</v>
      </c>
      <c r="J21" s="24" t="s">
        <v>1</v>
      </c>
      <c r="L21" s="29"/>
    </row>
    <row r="22" spans="2:12" s="1" customFormat="1" ht="7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7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32" t="s">
        <v>1</v>
      </c>
      <c r="F27" s="232"/>
      <c r="G27" s="232"/>
      <c r="H27" s="232"/>
      <c r="L27" s="88"/>
    </row>
    <row r="28" spans="2:12" s="1" customFormat="1" ht="7" customHeight="1">
      <c r="B28" s="29"/>
      <c r="L28" s="29"/>
    </row>
    <row r="29" spans="2:12" s="1" customFormat="1" ht="7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5" customHeight="1">
      <c r="B30" s="29"/>
      <c r="D30" s="24" t="s">
        <v>125</v>
      </c>
      <c r="J30" s="89">
        <f>J96</f>
        <v>0</v>
      </c>
      <c r="L30" s="29"/>
    </row>
    <row r="31" spans="2:12" s="1" customFormat="1" ht="14.5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7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5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5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5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5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5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5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7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5" customHeight="1">
      <c r="B42" s="29"/>
      <c r="L42" s="29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7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5" customHeight="1">
      <c r="B82" s="29"/>
      <c r="C82" s="21" t="s">
        <v>127</v>
      </c>
      <c r="L82" s="29"/>
    </row>
    <row r="83" spans="2:47" s="1" customFormat="1" ht="7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6" t="str">
        <f>E7</f>
        <v>Revitalizace areálu firmy ELMONTIA a.s.</v>
      </c>
      <c r="F85" s="237"/>
      <c r="G85" s="237"/>
      <c r="H85" s="237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20" t="str">
        <f>E9</f>
        <v>041 - Venkovní vodovod a kanalizace</v>
      </c>
      <c r="F87" s="235"/>
      <c r="G87" s="235"/>
      <c r="H87" s="235"/>
      <c r="L87" s="29"/>
    </row>
    <row r="88" spans="2:47" s="1" customFormat="1" ht="7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44112</v>
      </c>
      <c r="L89" s="29"/>
    </row>
    <row r="90" spans="2:47" s="1" customFormat="1" ht="7" customHeight="1">
      <c r="B90" s="29"/>
      <c r="L90" s="29"/>
    </row>
    <row r="91" spans="2:47" s="1" customFormat="1" ht="15.2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2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2.9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5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19.899999999999999" customHeight="1">
      <c r="B98" s="110"/>
      <c r="D98" s="111" t="s">
        <v>2109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7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5" customHeight="1">
      <c r="B109" s="29"/>
      <c r="C109" s="21" t="s">
        <v>167</v>
      </c>
      <c r="L109" s="29"/>
    </row>
    <row r="110" spans="2:14" s="1" customFormat="1" ht="7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36" t="str">
        <f>E7</f>
        <v>Revitalizace areálu firmy ELMONTIA a.s.</v>
      </c>
      <c r="F112" s="237"/>
      <c r="G112" s="237"/>
      <c r="H112" s="237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20" t="str">
        <f>E9</f>
        <v>041 - Venkovní vodovod a kanalizace</v>
      </c>
      <c r="F114" s="235"/>
      <c r="G114" s="235"/>
      <c r="H114" s="235"/>
      <c r="L114" s="29"/>
    </row>
    <row r="115" spans="2:65" s="1" customFormat="1" ht="7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44112</v>
      </c>
      <c r="L116" s="29"/>
    </row>
    <row r="117" spans="2:65" s="1" customFormat="1" ht="7" customHeight="1">
      <c r="B117" s="29"/>
      <c r="L117" s="29"/>
    </row>
    <row r="118" spans="2:65" s="1" customFormat="1" ht="15.2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2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2.9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5.9" customHeight="1">
      <c r="B123" s="127"/>
      <c r="D123" s="128" t="s">
        <v>71</v>
      </c>
      <c r="E123" s="129" t="s">
        <v>266</v>
      </c>
      <c r="F123" s="129" t="s">
        <v>1752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2.9" customHeight="1">
      <c r="B124" s="127"/>
      <c r="D124" s="128" t="s">
        <v>71</v>
      </c>
      <c r="E124" s="137" t="s">
        <v>1753</v>
      </c>
      <c r="F124" s="137" t="s">
        <v>102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1756</v>
      </c>
      <c r="F125" s="142" t="s">
        <v>2110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603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603</v>
      </c>
      <c r="BM125" s="150" t="s">
        <v>2111</v>
      </c>
    </row>
    <row r="126" spans="2:65" s="1" customFormat="1" ht="7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01 -  SO- 01 Administrati...</vt:lpstr>
      <vt:lpstr>02 -  SO- 02 Hala</vt:lpstr>
      <vt:lpstr>021 - Plynová zařízení</vt:lpstr>
      <vt:lpstr>022 - Zdravotně technické...</vt:lpstr>
      <vt:lpstr>023 - Zařízení pro vytápě...</vt:lpstr>
      <vt:lpstr>024 - Vzduchotechnika</vt:lpstr>
      <vt:lpstr>031 - SO 03 Zpevněné plochy</vt:lpstr>
      <vt:lpstr>041 - Venkovní vodovod a ...</vt:lpstr>
      <vt:lpstr>05 - Oplocení</vt:lpstr>
      <vt:lpstr>10 - Demolice objektů a HTÚ</vt:lpstr>
      <vt:lpstr>'01 -  SO- 01 Administrati...'!Názvy_tisku</vt:lpstr>
      <vt:lpstr>'02 -  SO- 02 Hala'!Názvy_tisku</vt:lpstr>
      <vt:lpstr>'021 - Plynová zařízení'!Názvy_tisku</vt:lpstr>
      <vt:lpstr>'022 - Zdravotně technické...'!Názvy_tisku</vt:lpstr>
      <vt:lpstr>'023 - Zařízení pro vytápě...'!Názvy_tisku</vt:lpstr>
      <vt:lpstr>'024 - Vzduchotechnika'!Názvy_tisku</vt:lpstr>
      <vt:lpstr>'031 - SO 03 Zpevněné plochy'!Názvy_tisku</vt:lpstr>
      <vt:lpstr>'041 - Venkovní vodovod a ...'!Názvy_tisku</vt:lpstr>
      <vt:lpstr>'05 - Oplocení'!Názvy_tisku</vt:lpstr>
      <vt:lpstr>'10 - Demolice objektů a HTÚ'!Názvy_tisku</vt:lpstr>
      <vt:lpstr>'Rekapitulace stavby'!Názvy_tisku</vt:lpstr>
      <vt:lpstr>'01 -  SO- 01 Administrati...'!Oblast_tisku</vt:lpstr>
      <vt:lpstr>'02 -  SO- 02 Hala'!Oblast_tisku</vt:lpstr>
      <vt:lpstr>'021 - Plynová zařízení'!Oblast_tisku</vt:lpstr>
      <vt:lpstr>'022 - Zdravotně technické...'!Oblast_tisku</vt:lpstr>
      <vt:lpstr>'023 - Zařízení pro vytápě...'!Oblast_tisku</vt:lpstr>
      <vt:lpstr>'024 - Vzduchotechnika'!Oblast_tisku</vt:lpstr>
      <vt:lpstr>'031 - SO 03 Zpevněné plochy'!Oblast_tisku</vt:lpstr>
      <vt:lpstr>'041 - Venkovní vodovod a ...'!Oblast_tisku</vt:lpstr>
      <vt:lpstr>'05 - Oplocení'!Oblast_tisku</vt:lpstr>
      <vt:lpstr>'10 - Demolice objektů a HTÚ'!Oblast_tisku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DESKTOP-KI5PJMT\Mirek</dc:creator>
  <cp:lastModifiedBy>Windows User</cp:lastModifiedBy>
  <dcterms:created xsi:type="dcterms:W3CDTF">2020-08-05T06:01:31Z</dcterms:created>
  <dcterms:modified xsi:type="dcterms:W3CDTF">2020-10-14T03:43:36Z</dcterms:modified>
</cp:coreProperties>
</file>