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<sst xmlns="http://schemas.openxmlformats.org/spreadsheetml/2006/main" count="1647" uniqueCount="481">
  <si>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</si>
  <si>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</si>
  <si>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</si>
  <si>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</si>
  <si>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</si>
  <si>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</si>
  <si>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</si>
  <si>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</si>
  <si>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</si>
  <si>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</si>
  <si>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</si>
  <si>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</si>
  <si>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</si>
  <si>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</si>
  <si>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</si>
  <si>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</si>
  <si>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</si>
  <si>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</si>
  <si>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</si>
  <si>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</si>
  <si>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</si>
  <si>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</si>
  <si>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</si>
  <si>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</si>
  <si>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</si>
  <si>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</si>
  <si>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</si>
  <si>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</si>
  <si>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</si>
  <si>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</si>
  <si>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</si>
  <si>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</si>
  <si>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</si>
  <si>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</si>
  <si>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</si>
  <si>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</si>
  <si>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</si>
  <si>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</si>
  <si>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</si>
  <si>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</si>
  <si>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</si>
  <si>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</si>
  <si>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</si>
  <si>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</si>
  <si>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</si>
  <si>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</si>
  <si>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</si>
  <si>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</si>
  <si>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</si>
  <si>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</si>
  <si>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</si>
  <si>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</si>
  <si>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</si>
  <si>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</si>
  <si>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</si>
  <si>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</si>
  <si>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</si>
  <si>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</si>
  <si>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</si>
  <si>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</si>
  <si>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</si>
  <si>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</si>
  <si>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</si>
  <si>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</si>
  <si>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</si>
  <si>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</si>
  <si>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</si>
  <si>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</si>
  <si>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</si>
  <si>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</si>
  <si>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</si>
  <si>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</si>
  <si>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</si>
  <si>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</si>
  <si>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</si>
  <si>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</si>
  <si>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</si>
  <si>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</si>
  <si>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</si>
  <si>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</si>
  <si>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</si>
  <si>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</si>
  <si>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</si>
  <si>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</si>
  <si>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</si>
  <si>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</si>
  <si>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</si>
  <si>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</si>
  <si>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</si>
  <si>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</si>
  <si>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</si>
  <si>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</si>
  <si>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</si>
  <si>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</si>
  <si>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</si>
  <si>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</si>
  <si>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</si>
  <si>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</si>
  <si>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</si>
  <si>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</si>
  <si>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</si>
  <si>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</si>
  <si>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</si>
  <si>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</si>
  <si>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</si>
  <si>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</si>
  <si>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Poznámka:</t>
  </si>
  <si>
    <t>Objekt</t>
  </si>
  <si>
    <t>Kód</t>
  </si>
  <si>
    <t>113107630R00</t>
  </si>
  <si>
    <t>113108410R00</t>
  </si>
  <si>
    <t>113202111R00</t>
  </si>
  <si>
    <t>113203111R00</t>
  </si>
  <si>
    <t>113107315R00</t>
  </si>
  <si>
    <t>113106121R00</t>
  </si>
  <si>
    <t>132201112R00</t>
  </si>
  <si>
    <t>130001101R00</t>
  </si>
  <si>
    <t>162701105R00</t>
  </si>
  <si>
    <t>162601102R00</t>
  </si>
  <si>
    <t>181101102R00</t>
  </si>
  <si>
    <t>199000005R00</t>
  </si>
  <si>
    <t>564851111R00</t>
  </si>
  <si>
    <t>564871111R00</t>
  </si>
  <si>
    <t>567211220R00</t>
  </si>
  <si>
    <t>577141112R00</t>
  </si>
  <si>
    <t>573211111R00</t>
  </si>
  <si>
    <t>596215040R00</t>
  </si>
  <si>
    <t>59245264</t>
  </si>
  <si>
    <t>59245283</t>
  </si>
  <si>
    <t>596215021R00</t>
  </si>
  <si>
    <t>59245308</t>
  </si>
  <si>
    <t>59245268</t>
  </si>
  <si>
    <t>596111111R00</t>
  </si>
  <si>
    <t>58380056</t>
  </si>
  <si>
    <t>591111111R00</t>
  </si>
  <si>
    <t>58380129</t>
  </si>
  <si>
    <t>596811111R00</t>
  </si>
  <si>
    <t>592490200</t>
  </si>
  <si>
    <t>592491041</t>
  </si>
  <si>
    <t>899431111R00</t>
  </si>
  <si>
    <t>919735112R00</t>
  </si>
  <si>
    <t>914992001R00</t>
  </si>
  <si>
    <t>914991001R00</t>
  </si>
  <si>
    <t>914993001R00</t>
  </si>
  <si>
    <t>916991191R00</t>
  </si>
  <si>
    <t>917862111R00</t>
  </si>
  <si>
    <t>59217472</t>
  </si>
  <si>
    <t>59217476</t>
  </si>
  <si>
    <t>59217480</t>
  </si>
  <si>
    <t>59217481</t>
  </si>
  <si>
    <t>59217469</t>
  </si>
  <si>
    <t>58380373</t>
  </si>
  <si>
    <t>915712111RT1</t>
  </si>
  <si>
    <t>915791111R00</t>
  </si>
  <si>
    <t>915711111R00</t>
  </si>
  <si>
    <t>915791112R00</t>
  </si>
  <si>
    <t>915721111RT1</t>
  </si>
  <si>
    <t>931627111R00</t>
  </si>
  <si>
    <t>H22</t>
  </si>
  <si>
    <t>998222012R00</t>
  </si>
  <si>
    <t>998222094R00</t>
  </si>
  <si>
    <t>998223011R00</t>
  </si>
  <si>
    <t>998223094R00</t>
  </si>
  <si>
    <t>998224111R00</t>
  </si>
  <si>
    <t>998224195R00</t>
  </si>
  <si>
    <t>998225111R00</t>
  </si>
  <si>
    <t>998225194R00</t>
  </si>
  <si>
    <t>M23</t>
  </si>
  <si>
    <t>230191029R00</t>
  </si>
  <si>
    <t>3457114727</t>
  </si>
  <si>
    <t>M46</t>
  </si>
  <si>
    <t>460620006RT1</t>
  </si>
  <si>
    <t>S</t>
  </si>
  <si>
    <t>979087113R00</t>
  </si>
  <si>
    <t>979083117R00</t>
  </si>
  <si>
    <t>979083191R00</t>
  </si>
  <si>
    <t>979093111R00</t>
  </si>
  <si>
    <t>979990121R00</t>
  </si>
  <si>
    <t>979990103R00</t>
  </si>
  <si>
    <t>174101101R00</t>
  </si>
  <si>
    <t>175101101RT2</t>
  </si>
  <si>
    <t>451572111RL2</t>
  </si>
  <si>
    <t>597101113RT1</t>
  </si>
  <si>
    <t>28698009</t>
  </si>
  <si>
    <t>871313121R00</t>
  </si>
  <si>
    <t>28611260.A</t>
  </si>
  <si>
    <t>877313123R00</t>
  </si>
  <si>
    <t>28651662.A</t>
  </si>
  <si>
    <t>H27</t>
  </si>
  <si>
    <t>998276101R00</t>
  </si>
  <si>
    <t>998276118R00</t>
  </si>
  <si>
    <t>0</t>
  </si>
  <si>
    <t>003VD</t>
  </si>
  <si>
    <t>004VD</t>
  </si>
  <si>
    <t>460010011R00</t>
  </si>
  <si>
    <t>460010022R00</t>
  </si>
  <si>
    <t>STAVEBNÍ ÚPRAVY CHODNÍKU PODÉL SILNICE III/12550, OBEC POLEPY (U ČP. 54, 57, 59, 66)</t>
  </si>
  <si>
    <t>Komunikace pro pěší</t>
  </si>
  <si>
    <t>Polepy</t>
  </si>
  <si>
    <t>Zkrácený popis</t>
  </si>
  <si>
    <t>Rozměry</t>
  </si>
  <si>
    <t>Způsobilé výdaje projektu - Komunikace pro pěší</t>
  </si>
  <si>
    <t>Přípravné a přidružené práce</t>
  </si>
  <si>
    <t>Odstranění podkladu nad 50 m2,kam.drcené tl.30 cm</t>
  </si>
  <si>
    <t>86,94+13,22+30,3-58</t>
  </si>
  <si>
    <t>Odstranění asfaltové vrstvy pl.nad 50 m2, tl.10 cm</t>
  </si>
  <si>
    <t>283,07-58</t>
  </si>
  <si>
    <t>Vytrhání obrub obrubníků silničních</t>
  </si>
  <si>
    <t>85+65+25+6-20</t>
  </si>
  <si>
    <t>Vytrhání obrub z dlažebních kostek</t>
  </si>
  <si>
    <t>Odstranění podkladu pl. 50 m2,kam.těžené tl.15 cm</t>
  </si>
  <si>
    <t>141,47+3,6+5,24+6,3+3,13+110,45</t>
  </si>
  <si>
    <t>Rozebrání dlažeb na sucho</t>
  </si>
  <si>
    <t>95,5</t>
  </si>
  <si>
    <t>Hloubené vykopávky</t>
  </si>
  <si>
    <t>Hloubení rýh š.do 60 cm v hor.3 do 100 m3</t>
  </si>
  <si>
    <t>5*0,5*1,5</t>
  </si>
  <si>
    <t>Příplatek za ztížené hloubení v blízkosti vedení</t>
  </si>
  <si>
    <t>3,75</t>
  </si>
  <si>
    <t>Přemístění výkopku</t>
  </si>
  <si>
    <t>Vodorovné přemístění výkopku z hor.1-4 do 10000 m</t>
  </si>
  <si>
    <t>Vodorovné přemístění vybourané dlažby na deponii do 5000 m</t>
  </si>
  <si>
    <t>279,15-265,97</t>
  </si>
  <si>
    <t>Povrchové úpravy terénu</t>
  </si>
  <si>
    <t>Úprava pláně v zářezech v hor. 1-4, se zhutněním</t>
  </si>
  <si>
    <t>86,94+13,22+30,3</t>
  </si>
  <si>
    <t>Hloubení pro podzemní stěny, ražení a hloubení důlní</t>
  </si>
  <si>
    <t>Poplatek za skládku zeminy 1- 4</t>
  </si>
  <si>
    <t>0,75+0,25</t>
  </si>
  <si>
    <t>Podkladní vrstvy komunikací a zpevněných ploch</t>
  </si>
  <si>
    <t>Podklad ze štěrkodrti po zhutnění tloušťky 15 cm (chodník)</t>
  </si>
  <si>
    <t>Podklad ze štěrkodrti po zhutnění tloušťky 30 cm</t>
  </si>
  <si>
    <t>Podklad z prostého betonu tř. II  tloušťky 20 cm</t>
  </si>
  <si>
    <t>96*0,3</t>
  </si>
  <si>
    <t>Kryty pozemních komunikací, letišť a ploch z kameniva nebo živičné</t>
  </si>
  <si>
    <t>Beton asfalt. ACO 11+,nebo ACO 16+,do 3 m, tl.5 cm</t>
  </si>
  <si>
    <t>96*0,4</t>
  </si>
  <si>
    <t>Postřik živičný spojovací z asfaltu 0,5-0,7 kg/m2</t>
  </si>
  <si>
    <t>Dlažby a předlažby pozemních komunikací a zpevněných ploch</t>
  </si>
  <si>
    <t>Kladení zámkové dlažby tl. 8 cm do drtě tl. 4 cm (vjezdy)</t>
  </si>
  <si>
    <t>86,94+13,22-58</t>
  </si>
  <si>
    <t>Dlažba betonová červená pro nevidomé 20x16,5x8 (vjezdy)</t>
  </si>
  <si>
    <t>13,22</t>
  </si>
  <si>
    <t>Dlažba betonová přírodní 20x10x8</t>
  </si>
  <si>
    <t>86,94-58</t>
  </si>
  <si>
    <t>Kladení zámkové dlažby tl. 6 cm do drtě tl. 4 cm</t>
  </si>
  <si>
    <t>141,47+3,6+5,24</t>
  </si>
  <si>
    <t>Dlažba betonová přírodní  20x10x6</t>
  </si>
  <si>
    <t>Dlažba betonová červená 20x10x6 (Autobus. zastávka)</t>
  </si>
  <si>
    <t>Kladení dlažby mozaika 1barva, lože z kam.do 4 cm</t>
  </si>
  <si>
    <t>Mozaika dlažební 4/6  štípaná</t>
  </si>
  <si>
    <t>Kladení dlažby velké kostky,lože z kamen.tl. 5 cm</t>
  </si>
  <si>
    <t>Kostka dlažební drobná 10/12 štípaná Itř. 1t=4,0m2</t>
  </si>
  <si>
    <t>30,3/4</t>
  </si>
  <si>
    <t>Kladení dlaždic kom.pro pěší, lože z kameniva těž.</t>
  </si>
  <si>
    <t>6,3+3,13</t>
  </si>
  <si>
    <t>Hladké dlaždice k lemování hmatných prvků 255x255, tl. 35 mm</t>
  </si>
  <si>
    <t>3,13</t>
  </si>
  <si>
    <t>Mozaiková kostka 60 x 60, tl. 40 mm pro nevidomé</t>
  </si>
  <si>
    <t>Ostatní konstrukce a práce na trubním vedení</t>
  </si>
  <si>
    <t>Výšková úprava do 20 cm, zvýšení/snížení krytu šoupěte, hydrantu, poklopu</t>
  </si>
  <si>
    <t>Doplňující konstrukce a práce na pozemních komunikacích a zpevněných plochách</t>
  </si>
  <si>
    <t>Řezání stávajícího živičného krytu tl. 5 - 10 cm</t>
  </si>
  <si>
    <t>Nájem dopravní značky včetně stojanu</t>
  </si>
  <si>
    <t>10*60</t>
  </si>
  <si>
    <t>Montáž dočasné značky včetně stojanu</t>
  </si>
  <si>
    <t>Demontáž dočasné značky včetně stojanu</t>
  </si>
  <si>
    <t>Příplatek za provedení oblouku r do 20 m</t>
  </si>
  <si>
    <t>Osazení stojat. obrub.bet. s opěrou,lože z C 12/15</t>
  </si>
  <si>
    <t>85+65+25+6+19-20</t>
  </si>
  <si>
    <t>Obrubník silniční 1000/150/250 šedý</t>
  </si>
  <si>
    <t>Obrubník silniční nájezdový 1000/150/150 šedý</t>
  </si>
  <si>
    <t>Obrubník silniční přechodový L 1000/150/150-250</t>
  </si>
  <si>
    <t>Obrubník silniční přechodový P 1000/150/150-250</t>
  </si>
  <si>
    <t>Obrubník betonový 50x200x1000 mm</t>
  </si>
  <si>
    <t>85-20</t>
  </si>
  <si>
    <t>Obrubník kamenný přímý OP6 15x25 cm</t>
  </si>
  <si>
    <t>Vodorovné značení proužků š.25 cm střík.barvou</t>
  </si>
  <si>
    <t>16+5,5+21+25,5</t>
  </si>
  <si>
    <t>Předznačení pro značení dělicí čáry,vodicí proužky</t>
  </si>
  <si>
    <t>16+5,5+21+25,5+35,2</t>
  </si>
  <si>
    <t>Vodorovné značení čar 12 cm střík.barvou</t>
  </si>
  <si>
    <t>Předznačení pro značení nápisů</t>
  </si>
  <si>
    <t>Vodorovné značení střík.barvou nápisů</t>
  </si>
  <si>
    <t>Různé dokončovací konstrukce a práce inženýrských staveb</t>
  </si>
  <si>
    <t>Úprava dilatační spáry asfaltovou izolač. zálivkou</t>
  </si>
  <si>
    <t>Komunikace pozemní a letiště</t>
  </si>
  <si>
    <t>Přesun hmot, zpevněné plochy, kryt z kameniva</t>
  </si>
  <si>
    <t>149,11-31,97</t>
  </si>
  <si>
    <t>Přesun hmot, komunikace z kameniva, příplatek 5 km</t>
  </si>
  <si>
    <t>117,14*5</t>
  </si>
  <si>
    <t>Přesun hmot, pozemní komunikace, kryt dlážděný</t>
  </si>
  <si>
    <t>132,53-16,57</t>
  </si>
  <si>
    <t>Přesun hmot, komunikace dlážděné, příplatek 5 km</t>
  </si>
  <si>
    <t>115,96*5</t>
  </si>
  <si>
    <t>Přesun hmot, pozemní komunikace, kryt betonový</t>
  </si>
  <si>
    <t>Přesun hmot, komunikace beton. přípl. dalších 5 km</t>
  </si>
  <si>
    <t>14,59*5</t>
  </si>
  <si>
    <t>Přesun hmot, pozemní komunikace, kryt živičný</t>
  </si>
  <si>
    <t>Přesun hmot, komunikace živičné, příplatek do 5 km</t>
  </si>
  <si>
    <t>5*5</t>
  </si>
  <si>
    <t>Montáže potrubí</t>
  </si>
  <si>
    <t>Uložení chráničky ve výkopu DN 100</t>
  </si>
  <si>
    <t>Trubka kabelová dělená chránička DN 160</t>
  </si>
  <si>
    <t>Zemní práce při montážích</t>
  </si>
  <si>
    <t>Osetí povrchu trávou, včetně dodávky osiva</t>
  </si>
  <si>
    <t>120</t>
  </si>
  <si>
    <t>Přesuny sutí</t>
  </si>
  <si>
    <t>Nakládání vybouraných hmot na dopravní prostředky</t>
  </si>
  <si>
    <t>Vodorovné přemístění suti na skládku do 6000 m</t>
  </si>
  <si>
    <t>Příplatek za dalších započatých 1000 m nad 6000 m</t>
  </si>
  <si>
    <t>225,21*5</t>
  </si>
  <si>
    <t>Uložení suti na skládku bez zhutnění</t>
  </si>
  <si>
    <t>Poplatek za skládku suti - asfaltové pásy</t>
  </si>
  <si>
    <t>Poplatek za skládku suti - beton</t>
  </si>
  <si>
    <t>Nezpůsobilé výdaje projektu - Komunikace pro pěší</t>
  </si>
  <si>
    <t>Konstrukce ze zemin</t>
  </si>
  <si>
    <t>Zásyp rýh se zhutněním</t>
  </si>
  <si>
    <t>Obsyp potrubí bez prohození sypaniny s dodáním prosívky, s dodáním štěrkopísku frakce 0 - 22 mm</t>
  </si>
  <si>
    <t>5*0,5*0,3</t>
  </si>
  <si>
    <t>Podkladní a vedlejší konstrukce (kromě vozovek a železničního svršku)</t>
  </si>
  <si>
    <t>Lože pod potrubí z kameniva těženého 0 - 4 mm</t>
  </si>
  <si>
    <t>5*0,5*0,1</t>
  </si>
  <si>
    <t>Montáž odvodňovacího žlabu - polymerbeton D 400</t>
  </si>
  <si>
    <t>Žlab odvodňovací 100/23,8 h 26,5 cm, zatížení B125 + litinový rošt</t>
  </si>
  <si>
    <t>Potrubí z trub plastických, skleněných a čedičových</t>
  </si>
  <si>
    <t>Montáž trub z plastu, gumový kroužek, DN 150</t>
  </si>
  <si>
    <t>Trubka kanalizační SN 10 PVC 160x4,7x1000</t>
  </si>
  <si>
    <t>Montáž tvarovek jednoos. plast. gum.kroužek DN 150</t>
  </si>
  <si>
    <t>Koleno kanalizační 160/ 45° PVC</t>
  </si>
  <si>
    <t>31,97*5</t>
  </si>
  <si>
    <t>16,57*5</t>
  </si>
  <si>
    <t>Vedení trubní dálková a přípojná</t>
  </si>
  <si>
    <t>Přesun hmot, trubní vedení plastová, otevř. výkop</t>
  </si>
  <si>
    <t>Přesun hmot, trubní vedení plastová, příplatek 5km</t>
  </si>
  <si>
    <t>0,02*5</t>
  </si>
  <si>
    <t>53,94*5</t>
  </si>
  <si>
    <t>Vedlejší aktivity projektu</t>
  </si>
  <si>
    <t>Všeobecné konstrukce a práce</t>
  </si>
  <si>
    <t>Geodetické vytyčení stavby</t>
  </si>
  <si>
    <t>Geodetické zaměření stavby - skutečné provedení</t>
  </si>
  <si>
    <t>Dopravně inženýrské opatření během realizace stavby (projektová dokumentace, materiál-SDZ, vyřízení)</t>
  </si>
  <si>
    <t>Vytýčení trasy nn vedení v přehled.terénu, v obci, (el. vedení+veřejné osvětlení)</t>
  </si>
  <si>
    <t>Vytýčení trasy podél silnice (vodovod, splašková kanalizace)</t>
  </si>
  <si>
    <t>Chodník</t>
  </si>
  <si>
    <t>Vjezdy</t>
  </si>
  <si>
    <t>Doba výstavby:</t>
  </si>
  <si>
    <t>Začátek výstavby:</t>
  </si>
  <si>
    <t>Konec výstavby:</t>
  </si>
  <si>
    <t>Zpracováno dne:</t>
  </si>
  <si>
    <t>MJ</t>
  </si>
  <si>
    <t>m2</t>
  </si>
  <si>
    <t>m</t>
  </si>
  <si>
    <t>m3</t>
  </si>
  <si>
    <t>t</t>
  </si>
  <si>
    <t>kus</t>
  </si>
  <si>
    <t>ks/den</t>
  </si>
  <si>
    <t>ks</t>
  </si>
  <si>
    <t>kg</t>
  </si>
  <si>
    <t>kpl</t>
  </si>
  <si>
    <t>km</t>
  </si>
  <si>
    <t>Množství</t>
  </si>
  <si>
    <t>01.03.2022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</si>
  <si>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</si>
  <si>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</si>
  <si>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</si>
  <si>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</si>
  <si>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</si>
  <si>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</si>
  <si>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</si>
  <si>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</si>
  <si>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</si>
  <si>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Obec Polepy</t>
  </si>
  <si>
    <t>Aleš Jambor</t>
  </si>
  <si>
    <t> </t>
  </si>
  <si>
    <t>Montáž</t>
  </si>
  <si>
    <t>Celkem</t>
  </si>
  <si>
    <t>Hmotnost (t)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</si>
  <si>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</si>
  <si>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</si>
  <si>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</si>
  <si>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</si>
  <si>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</si>
  <si>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</si>
  <si>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</si>
  <si>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</si>
  <si>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</si>
  <si>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</si>
  <si>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</si>
  <si>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13_</t>
  </si>
  <si>
    <t>16_</t>
  </si>
  <si>
    <t>18_</t>
  </si>
  <si>
    <t>19_</t>
  </si>
  <si>
    <t>56_</t>
  </si>
  <si>
    <t>57_</t>
  </si>
  <si>
    <t>59_</t>
  </si>
  <si>
    <t>89_</t>
  </si>
  <si>
    <t>91_</t>
  </si>
  <si>
    <t>93_</t>
  </si>
  <si>
    <t>H22_</t>
  </si>
  <si>
    <t>M23_</t>
  </si>
  <si>
    <t>M46_</t>
  </si>
  <si>
    <t>S_</t>
  </si>
  <si>
    <t>17_</t>
  </si>
  <si>
    <t>45_</t>
  </si>
  <si>
    <t>87_</t>
  </si>
  <si>
    <t>H27_</t>
  </si>
  <si>
    <t>0_</t>
  </si>
  <si>
    <t>1_1_</t>
  </si>
  <si>
    <t>1_5_</t>
  </si>
  <si>
    <t>1_8_</t>
  </si>
  <si>
    <t>1_9_</t>
  </si>
  <si>
    <t>2_1_</t>
  </si>
  <si>
    <t>2_4_</t>
  </si>
  <si>
    <t>2_5_</t>
  </si>
  <si>
    <t>2_8_</t>
  </si>
  <si>
    <t>2_9_</t>
  </si>
  <si>
    <t>3_0_</t>
  </si>
  <si>
    <t>3_9_</t>
  </si>
  <si>
    <t>1_</t>
  </si>
  <si>
    <t>2_</t>
  </si>
  <si>
    <t>3_</t>
  </si>
  <si>
    <t>MAT</t>
  </si>
  <si>
    <t>WORK</t>
  </si>
  <si>
    <t>CELK</t>
  </si>
  <si>
    <t>ISWORK</t>
  </si>
  <si>
    <t>P</t>
  </si>
  <si>
    <t>M</t>
  </si>
  <si>
    <t>GROUPCODE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</si>
  <si>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</si>
  <si>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</si>
  <si>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</si>
  <si>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</si>
  <si>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</si>
  <si>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</si>
  <si>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</si>
  <si>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</si>
  <si>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</si>
  <si>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</si>
  <si>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</si>
  <si>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</si>
  <si>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</si>
  <si>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</si>
  <si>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</si>
  <si>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</si>
  <si>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</si>
  <si>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</si>
  <si>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</si>
  <si>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</si>
  <si>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</si>
  <si>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</si>
  <si>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</si>
  <si>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</si>
  <si>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</si>
  <si>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</si>
  <si>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</si>
  <si>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</si>
  <si>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</si>
  <si>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</si>
  <si>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</si>
  <si>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</si>
  <si>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</si>
  <si>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</si>
  <si>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</si>
  <si>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</si>
  <si>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</si>
  <si>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</si>
  <si>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</si>
  <si>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</si>
  <si>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</si>
  <si>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</si>
  <si>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</si>
  <si>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</si>
  <si>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</si>
  <si>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</si>
  <si>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</si>
  <si>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</si>
  <si>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</si>
  <si>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</si>
  <si>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</si>
  <si>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74429884/CZ8203210796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</si>
</sst>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5" fillId="33" borderId="11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10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14" fillId="34" borderId="24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horizontal="left" vertical="center"/>
      <protection/>
    </xf>
    <xf numFmtId="49" fontId="16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16" fillId="0" borderId="24" xfId="0" applyNumberFormat="1" applyFont="1" applyFill="1" applyBorder="1" applyAlignment="1" applyProtection="1">
      <alignment horizontal="right" vertical="center"/>
      <protection/>
    </xf>
    <xf numFmtId="49" fontId="16" fillId="0" borderId="24" xfId="0" applyNumberFormat="1" applyFont="1" applyFill="1" applyBorder="1" applyAlignment="1" applyProtection="1">
      <alignment horizontal="right" vertical="center"/>
      <protection/>
    </xf>
    <xf numFmtId="4" fontId="16" fillId="0" borderId="30" xfId="0" applyNumberFormat="1" applyFont="1" applyFill="1" applyBorder="1" applyAlignment="1" applyProtection="1">
      <alignment horizontal="righ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5" fillId="34" borderId="32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" fillId="35" borderId="35" xfId="0" applyNumberFormat="1" applyFont="1" applyFill="1" applyBorder="1" applyAlignment="1" applyProtection="1">
      <alignment horizontal="left" vertical="center"/>
      <protection/>
    </xf>
    <xf numFmtId="49" fontId="3" fillId="35" borderId="35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" fontId="3" fillId="35" borderId="35" xfId="0" applyNumberFormat="1" applyFont="1" applyFill="1" applyBorder="1" applyAlignment="1" applyProtection="1">
      <alignment horizontal="righ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35" borderId="35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33" borderId="11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49" fontId="4" fillId="35" borderId="39" xfId="0" applyNumberFormat="1" applyFont="1" applyFill="1" applyBorder="1" applyAlignment="1" applyProtection="1">
      <alignment horizontal="left" vertical="center"/>
      <protection/>
    </xf>
    <xf numFmtId="49" fontId="9" fillId="35" borderId="39" xfId="0" applyNumberFormat="1" applyFont="1" applyFill="1" applyBorder="1" applyAlignment="1" applyProtection="1">
      <alignment horizontal="left" vertical="center"/>
      <protection/>
    </xf>
    <xf numFmtId="4" fontId="9" fillId="35" borderId="39" xfId="0" applyNumberFormat="1" applyFont="1" applyFill="1" applyBorder="1" applyAlignment="1" applyProtection="1">
      <alignment horizontal="right" vertical="center"/>
      <protection/>
    </xf>
    <xf numFmtId="49" fontId="9" fillId="35" borderId="39" xfId="0" applyNumberFormat="1" applyFont="1" applyFill="1" applyBorder="1" applyAlignment="1" applyProtection="1">
      <alignment horizontal="right" vertical="center"/>
      <protection/>
    </xf>
    <xf numFmtId="49" fontId="1" fillId="36" borderId="40" xfId="0" applyNumberFormat="1" applyFont="1" applyFill="1" applyBorder="1" applyAlignment="1" applyProtection="1">
      <alignment horizontal="left" vertical="center"/>
      <protection/>
    </xf>
    <xf numFmtId="49" fontId="1" fillId="36" borderId="28" xfId="0" applyNumberFormat="1" applyFont="1" applyFill="1" applyBorder="1" applyAlignment="1" applyProtection="1">
      <alignment horizontal="left" vertical="center"/>
      <protection/>
    </xf>
    <xf numFmtId="4" fontId="1" fillId="36" borderId="28" xfId="0" applyNumberFormat="1" applyFont="1" applyFill="1" applyBorder="1" applyAlignment="1" applyProtection="1">
      <alignment horizontal="right" vertical="center"/>
      <protection/>
    </xf>
    <xf numFmtId="4" fontId="1" fillId="36" borderId="31" xfId="0" applyNumberFormat="1" applyFont="1" applyFill="1" applyBorder="1" applyAlignment="1" applyProtection="1">
      <alignment horizontal="right" vertical="center"/>
      <protection/>
    </xf>
    <xf numFmtId="49" fontId="1" fillId="36" borderId="11" xfId="0" applyNumberFormat="1" applyFont="1" applyFill="1" applyBorder="1" applyAlignment="1" applyProtection="1">
      <alignment horizontal="left" vertical="center"/>
      <protection/>
    </xf>
    <xf numFmtId="49" fontId="1" fillId="36" borderId="0" xfId="0" applyNumberFormat="1" applyFont="1" applyFill="1" applyBorder="1" applyAlignment="1" applyProtection="1">
      <alignment horizontal="left" vertical="center"/>
      <protection/>
    </xf>
    <xf numFmtId="4" fontId="1" fillId="36" borderId="0" xfId="0" applyNumberFormat="1" applyFont="1" applyFill="1" applyBorder="1" applyAlignment="1" applyProtection="1">
      <alignment horizontal="right" vertical="center"/>
      <protection/>
    </xf>
    <xf numFmtId="4" fontId="1" fillId="36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41" xfId="0" applyNumberFormat="1" applyFont="1" applyFill="1" applyBorder="1" applyAlignment="1" applyProtection="1">
      <alignment horizontal="left" vertical="center"/>
      <protection/>
    </xf>
    <xf numFmtId="49" fontId="16" fillId="0" borderId="42" xfId="0" applyNumberFormat="1" applyFont="1" applyFill="1" applyBorder="1" applyAlignment="1" applyProtection="1">
      <alignment horizontal="left" vertical="center"/>
      <protection/>
    </xf>
    <xf numFmtId="0" fontId="16" fillId="0" borderId="43" xfId="0" applyNumberFormat="1" applyFont="1" applyFill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center"/>
      <protection/>
    </xf>
    <xf numFmtId="49" fontId="15" fillId="34" borderId="45" xfId="0" applyNumberFormat="1" applyFont="1" applyFill="1" applyBorder="1" applyAlignment="1" applyProtection="1">
      <alignment horizontal="left" vertical="center"/>
      <protection/>
    </xf>
    <xf numFmtId="0" fontId="15" fillId="34" borderId="46" xfId="0" applyNumberFormat="1" applyFont="1" applyFill="1" applyBorder="1" applyAlignment="1" applyProtection="1">
      <alignment horizontal="left" vertical="center"/>
      <protection/>
    </xf>
    <xf numFmtId="49" fontId="16" fillId="0" borderId="47" xfId="0" applyNumberFormat="1" applyFont="1" applyFill="1" applyBorder="1" applyAlignment="1" applyProtection="1">
      <alignment horizontal="left" vertical="center"/>
      <protection/>
    </xf>
    <xf numFmtId="0" fontId="16" fillId="0" borderId="28" xfId="0" applyNumberFormat="1" applyFont="1" applyFill="1" applyBorder="1" applyAlignment="1" applyProtection="1">
      <alignment horizontal="left" vertical="center"/>
      <protection/>
    </xf>
    <xf numFmtId="0" fontId="16" fillId="0" borderId="48" xfId="0" applyNumberFormat="1" applyFont="1" applyFill="1" applyBorder="1" applyAlignment="1" applyProtection="1">
      <alignment horizontal="left" vertical="center"/>
      <protection/>
    </xf>
    <xf numFmtId="49" fontId="15" fillId="0" borderId="45" xfId="0" applyNumberFormat="1" applyFont="1" applyFill="1" applyBorder="1" applyAlignment="1" applyProtection="1">
      <alignment horizontal="left" vertical="center"/>
      <protection/>
    </xf>
    <xf numFmtId="0" fontId="15" fillId="0" borderId="32" xfId="0" applyNumberFormat="1" applyFont="1" applyFill="1" applyBorder="1" applyAlignment="1" applyProtection="1">
      <alignment horizontal="left" vertical="center"/>
      <protection/>
    </xf>
    <xf numFmtId="49" fontId="16" fillId="0" borderId="45" xfId="0" applyNumberFormat="1" applyFont="1" applyFill="1" applyBorder="1" applyAlignment="1" applyProtection="1">
      <alignment horizontal="left" vertical="center"/>
      <protection/>
    </xf>
    <xf numFmtId="0" fontId="16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/>
      <protection/>
    </xf>
    <xf numFmtId="0" fontId="13" fillId="0" borderId="46" xfId="0" applyNumberFormat="1" applyFont="1" applyFill="1" applyBorder="1" applyAlignment="1" applyProtection="1">
      <alignment horizontal="center" vertical="center"/>
      <protection/>
    </xf>
    <xf numFmtId="49" fontId="17" fillId="0" borderId="45" xfId="0" applyNumberFormat="1" applyFont="1" applyFill="1" applyBorder="1" applyAlignment="1" applyProtection="1">
      <alignment horizontal="left" vertical="center"/>
      <protection/>
    </xf>
    <xf numFmtId="0" fontId="17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9" fillId="35" borderId="39" xfId="0" applyNumberFormat="1" applyFont="1" applyFill="1" applyBorder="1" applyAlignment="1" applyProtection="1">
      <alignment horizontal="left" vertical="center"/>
      <protection/>
    </xf>
    <xf numFmtId="0" fontId="9" fillId="37" borderId="39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9" fontId="3" fillId="35" borderId="35" xfId="0" applyNumberFormat="1" applyFont="1" applyFill="1" applyBorder="1" applyAlignment="1" applyProtection="1">
      <alignment horizontal="left" vertical="center"/>
      <protection/>
    </xf>
    <xf numFmtId="0" fontId="9" fillId="37" borderId="3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C8" sqref="C8:D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9"/>
      <c r="B1" s="44"/>
      <c r="C1" s="121" t="s">
        <v>451</v>
      </c>
      <c r="D1" s="122"/>
      <c r="E1" s="122"/>
      <c r="F1" s="122"/>
      <c r="G1" s="122"/>
      <c r="H1" s="122"/>
      <c r="I1" s="122"/>
    </row>
    <row r="2" spans="1:10" ht="12.75">
      <c r="A2" s="123" t="s">
        <v>1</v>
      </c>
      <c r="B2" s="124"/>
      <c r="C2" s="125" t="str">
        <f>'Stavební rozpočet'!D2</f>
        <v>STAVEBNÍ ÚPRAVY CHODNÍKU PODÉL SILNICE III/12550, OBEC POLEPY (U ČP. 54, 57, 59, 66)</v>
      </c>
      <c r="D2" s="126"/>
      <c r="E2" s="128" t="s">
        <v>365</v>
      </c>
      <c r="F2" s="128" t="str">
        <f>'Stavební rozpočet'!J2</f>
        <v>Obec Polepy</v>
      </c>
      <c r="G2" s="124"/>
      <c r="H2" s="128" t="s">
        <v>476</v>
      </c>
      <c r="I2" s="129"/>
      <c r="J2" s="4"/>
    </row>
    <row r="3" spans="1:10" ht="25.5" customHeight="1">
      <c r="A3" s="118"/>
      <c r="B3" s="92"/>
      <c r="C3" s="127"/>
      <c r="D3" s="127"/>
      <c r="E3" s="92"/>
      <c r="F3" s="92"/>
      <c r="G3" s="92"/>
      <c r="H3" s="92"/>
      <c r="I3" s="120"/>
      <c r="J3" s="4"/>
    </row>
    <row r="4" spans="1:10" ht="12.75">
      <c r="A4" s="112" t="s">
        <v>2</v>
      </c>
      <c r="B4" s="92"/>
      <c r="C4" s="91" t="str">
        <f>'Stavební rozpočet'!D4</f>
        <v>Komunikace pro pěší</v>
      </c>
      <c r="D4" s="92"/>
      <c r="E4" s="91" t="s">
        <v>366</v>
      </c>
      <c r="F4" s="91" t="str">
        <f>'Stavební rozpočet'!J4</f>
        <v>Aleš Jambor</v>
      </c>
      <c r="G4" s="92"/>
      <c r="H4" s="91" t="s">
        <v>476</v>
      </c>
      <c r="I4" s="119" t="s">
        <v>480</v>
      </c>
      <c r="J4" s="4"/>
    </row>
    <row r="5" spans="1:10" ht="12.75">
      <c r="A5" s="118"/>
      <c r="B5" s="92"/>
      <c r="C5" s="92"/>
      <c r="D5" s="92"/>
      <c r="E5" s="92"/>
      <c r="F5" s="92"/>
      <c r="G5" s="92"/>
      <c r="H5" s="92"/>
      <c r="I5" s="120"/>
      <c r="J5" s="4"/>
    </row>
    <row r="6" spans="1:10" ht="12.75">
      <c r="A6" s="112" t="s">
        <v>3</v>
      </c>
      <c r="B6" s="92"/>
      <c r="C6" s="91" t="str">
        <f>'Stavební rozpočet'!D6</f>
        <v>Polepy</v>
      </c>
      <c r="D6" s="92"/>
      <c r="E6" s="91" t="s">
        <v>367</v>
      </c>
      <c r="F6" s="91" t="str">
        <f>'Stavební rozpočet'!J6</f>
        <v> </v>
      </c>
      <c r="G6" s="92"/>
      <c r="H6" s="91" t="s">
        <v>476</v>
      </c>
      <c r="I6" s="119"/>
      <c r="J6" s="4"/>
    </row>
    <row r="7" spans="1:10" ht="12.75">
      <c r="A7" s="118"/>
      <c r="B7" s="92"/>
      <c r="C7" s="92"/>
      <c r="D7" s="92"/>
      <c r="E7" s="92"/>
      <c r="F7" s="92"/>
      <c r="G7" s="92"/>
      <c r="H7" s="92"/>
      <c r="I7" s="120"/>
      <c r="J7" s="4"/>
    </row>
    <row r="8" spans="1:10" ht="12.75">
      <c r="A8" s="112" t="s">
        <v>347</v>
      </c>
      <c r="B8" s="92"/>
      <c r="C8" s="91">
        <f>'Stavební rozpočet'!H4</f>
        <v>0</v>
      </c>
      <c r="D8" s="92"/>
      <c r="E8" s="91" t="s">
        <v>348</v>
      </c>
      <c r="F8" s="91" t="str">
        <f>'Stavební rozpočet'!H6</f>
        <v> </v>
      </c>
      <c r="G8" s="92"/>
      <c r="H8" s="115" t="s">
        <v>477</v>
      </c>
      <c r="I8" s="119" t="s">
        <v>105</v>
      </c>
      <c r="J8" s="4"/>
    </row>
    <row r="9" spans="1:10" ht="12.75">
      <c r="A9" s="118"/>
      <c r="B9" s="92"/>
      <c r="C9" s="92"/>
      <c r="D9" s="92"/>
      <c r="E9" s="92"/>
      <c r="F9" s="92"/>
      <c r="G9" s="92"/>
      <c r="H9" s="92"/>
      <c r="I9" s="120"/>
      <c r="J9" s="4"/>
    </row>
    <row r="10" spans="1:10" ht="12.75">
      <c r="A10" s="112" t="s">
        <v>4</v>
      </c>
      <c r="B10" s="92"/>
      <c r="C10" s="91" t="str">
        <f>'Stavební rozpočet'!D8</f>
        <v> </v>
      </c>
      <c r="D10" s="92"/>
      <c r="E10" s="91" t="s">
        <v>368</v>
      </c>
      <c r="F10" s="91">
        <f>'Stavební rozpočet'!J8</f>
        <v>0</v>
      </c>
      <c r="G10" s="92"/>
      <c r="H10" s="115" t="s">
        <v>478</v>
      </c>
      <c r="I10" s="116" t="str">
        <f>'Stavební rozpočet'!H8</f>
        <v> </v>
      </c>
      <c r="J10" s="4"/>
    </row>
    <row r="11" spans="1:10" ht="12.75">
      <c r="A11" s="113"/>
      <c r="B11" s="114"/>
      <c r="C11" s="114"/>
      <c r="D11" s="114"/>
      <c r="E11" s="114"/>
      <c r="F11" s="114"/>
      <c r="G11" s="114"/>
      <c r="H11" s="114"/>
      <c r="I11" s="117"/>
      <c r="J11" s="4"/>
    </row>
    <row r="12" spans="1:9" ht="23.25" customHeight="1">
      <c r="A12" s="108" t="s">
        <v>436</v>
      </c>
      <c r="B12" s="109"/>
      <c r="C12" s="109"/>
      <c r="D12" s="109"/>
      <c r="E12" s="109"/>
      <c r="F12" s="109"/>
      <c r="G12" s="109"/>
      <c r="H12" s="109"/>
      <c r="I12" s="109"/>
    </row>
    <row r="13" spans="1:10" ht="26.25" customHeight="1">
      <c r="A13" s="45" t="s">
        <v>437</v>
      </c>
      <c r="B13" s="110" t="s">
        <v>449</v>
      </c>
      <c r="C13" s="111"/>
      <c r="D13" s="45" t="s">
        <v>452</v>
      </c>
      <c r="E13" s="110" t="s">
        <v>461</v>
      </c>
      <c r="F13" s="111"/>
      <c r="G13" s="45" t="s">
        <v>462</v>
      </c>
      <c r="H13" s="110" t="s">
        <v>479</v>
      </c>
      <c r="I13" s="111"/>
      <c r="J13" s="4"/>
    </row>
    <row r="14" spans="1:10" ht="15" customHeight="1">
      <c r="A14" s="46" t="s">
        <v>438</v>
      </c>
      <c r="B14" s="50" t="s">
        <v>450</v>
      </c>
      <c r="C14" s="54">
        <f>SUM('Stavební rozpočet'!AA12:AA190)</f>
        <v>0</v>
      </c>
      <c r="D14" s="106" t="s">
        <v>453</v>
      </c>
      <c r="E14" s="107"/>
      <c r="F14" s="54">
        <v>0</v>
      </c>
      <c r="G14" s="106" t="s">
        <v>463</v>
      </c>
      <c r="H14" s="107"/>
      <c r="I14" s="54">
        <v>0</v>
      </c>
      <c r="J14" s="4"/>
    </row>
    <row r="15" spans="1:10" ht="15" customHeight="1">
      <c r="A15" s="47"/>
      <c r="B15" s="50" t="s">
        <v>375</v>
      </c>
      <c r="C15" s="54">
        <f>SUM('Stavební rozpočet'!AB12:AB190)</f>
        <v>0</v>
      </c>
      <c r="D15" s="106" t="s">
        <v>454</v>
      </c>
      <c r="E15" s="107"/>
      <c r="F15" s="54">
        <v>0</v>
      </c>
      <c r="G15" s="106" t="s">
        <v>464</v>
      </c>
      <c r="H15" s="107"/>
      <c r="I15" s="54">
        <v>0</v>
      </c>
      <c r="J15" s="4"/>
    </row>
    <row r="16" spans="1:10" ht="15" customHeight="1">
      <c r="A16" s="46" t="s">
        <v>439</v>
      </c>
      <c r="B16" s="50" t="s">
        <v>450</v>
      </c>
      <c r="C16" s="54">
        <f>SUM('Stavební rozpočet'!AC12:AC190)</f>
        <v>0</v>
      </c>
      <c r="D16" s="106" t="s">
        <v>455</v>
      </c>
      <c r="E16" s="107"/>
      <c r="F16" s="54">
        <v>0</v>
      </c>
      <c r="G16" s="106" t="s">
        <v>465</v>
      </c>
      <c r="H16" s="107"/>
      <c r="I16" s="54">
        <v>0</v>
      </c>
      <c r="J16" s="4"/>
    </row>
    <row r="17" spans="1:10" ht="15" customHeight="1">
      <c r="A17" s="47"/>
      <c r="B17" s="50" t="s">
        <v>375</v>
      </c>
      <c r="C17" s="54">
        <f>SUM('Stavební rozpočet'!AD12:AD190)</f>
        <v>0</v>
      </c>
      <c r="D17" s="106"/>
      <c r="E17" s="107"/>
      <c r="F17" s="55"/>
      <c r="G17" s="106" t="s">
        <v>466</v>
      </c>
      <c r="H17" s="107"/>
      <c r="I17" s="54">
        <v>0</v>
      </c>
      <c r="J17" s="4"/>
    </row>
    <row r="18" spans="1:10" ht="15" customHeight="1">
      <c r="A18" s="46" t="s">
        <v>440</v>
      </c>
      <c r="B18" s="50" t="s">
        <v>450</v>
      </c>
      <c r="C18" s="54">
        <f>SUM('Stavební rozpočet'!AE12:AE190)</f>
        <v>0</v>
      </c>
      <c r="D18" s="106"/>
      <c r="E18" s="107"/>
      <c r="F18" s="55"/>
      <c r="G18" s="106" t="s">
        <v>467</v>
      </c>
      <c r="H18" s="107"/>
      <c r="I18" s="54">
        <v>0</v>
      </c>
      <c r="J18" s="4"/>
    </row>
    <row r="19" spans="1:10" ht="15" customHeight="1">
      <c r="A19" s="47"/>
      <c r="B19" s="50" t="s">
        <v>375</v>
      </c>
      <c r="C19" s="54">
        <f>SUM('Stavební rozpočet'!AF12:AF190)</f>
        <v>0</v>
      </c>
      <c r="D19" s="106"/>
      <c r="E19" s="107"/>
      <c r="F19" s="55"/>
      <c r="G19" s="106" t="s">
        <v>468</v>
      </c>
      <c r="H19" s="107"/>
      <c r="I19" s="54">
        <v>0</v>
      </c>
      <c r="J19" s="4"/>
    </row>
    <row r="20" spans="1:10" ht="15" customHeight="1">
      <c r="A20" s="104" t="s">
        <v>441</v>
      </c>
      <c r="B20" s="105"/>
      <c r="C20" s="54">
        <f>SUM('Stavební rozpočet'!AG12:AG190)</f>
        <v>0</v>
      </c>
      <c r="D20" s="106"/>
      <c r="E20" s="107"/>
      <c r="F20" s="55"/>
      <c r="G20" s="106"/>
      <c r="H20" s="107"/>
      <c r="I20" s="55"/>
      <c r="J20" s="4"/>
    </row>
    <row r="21" spans="1:10" ht="15" customHeight="1">
      <c r="A21" s="104" t="s">
        <v>442</v>
      </c>
      <c r="B21" s="105"/>
      <c r="C21" s="54">
        <f>SUM('Stavební rozpočet'!Y12:Y190)</f>
        <v>0</v>
      </c>
      <c r="D21" s="106"/>
      <c r="E21" s="107"/>
      <c r="F21" s="55"/>
      <c r="G21" s="106"/>
      <c r="H21" s="107"/>
      <c r="I21" s="55"/>
      <c r="J21" s="4"/>
    </row>
    <row r="22" spans="1:10" ht="16.5" customHeight="1">
      <c r="A22" s="104" t="s">
        <v>443</v>
      </c>
      <c r="B22" s="105"/>
      <c r="C22" s="54">
        <f>ROUND(SUM(C14:C21),1)</f>
        <v>0</v>
      </c>
      <c r="D22" s="104" t="s">
        <v>456</v>
      </c>
      <c r="E22" s="105"/>
      <c r="F22" s="54">
        <f>SUM(F14:F21)</f>
        <v>0</v>
      </c>
      <c r="G22" s="104" t="s">
        <v>469</v>
      </c>
      <c r="H22" s="105"/>
      <c r="I22" s="54">
        <f>SUM(I14:I21)</f>
        <v>0</v>
      </c>
      <c r="J22" s="4"/>
    </row>
    <row r="23" spans="1:10" ht="15" customHeight="1">
      <c r="A23" s="6"/>
      <c r="B23" s="6"/>
      <c r="C23" s="52"/>
      <c r="D23" s="104" t="s">
        <v>457</v>
      </c>
      <c r="E23" s="105"/>
      <c r="F23" s="56">
        <v>0</v>
      </c>
      <c r="G23" s="104" t="s">
        <v>470</v>
      </c>
      <c r="H23" s="105"/>
      <c r="I23" s="54">
        <v>0</v>
      </c>
      <c r="J23" s="4"/>
    </row>
    <row r="24" spans="4:10" ht="15" customHeight="1">
      <c r="D24" s="6"/>
      <c r="E24" s="6"/>
      <c r="F24" s="57"/>
      <c r="G24" s="104" t="s">
        <v>471</v>
      </c>
      <c r="H24" s="105"/>
      <c r="I24" s="54">
        <v>0</v>
      </c>
      <c r="J24" s="4"/>
    </row>
    <row r="25" spans="6:10" ht="15" customHeight="1">
      <c r="F25" s="23"/>
      <c r="G25" s="104" t="s">
        <v>472</v>
      </c>
      <c r="H25" s="105"/>
      <c r="I25" s="54">
        <v>0</v>
      </c>
      <c r="J25" s="4"/>
    </row>
    <row r="26" spans="1:9" ht="12.75">
      <c r="A26" s="44"/>
      <c r="B26" s="44"/>
      <c r="C26" s="44"/>
      <c r="G26" s="6"/>
      <c r="H26" s="6"/>
      <c r="I26" s="6"/>
    </row>
    <row r="27" spans="1:9" ht="15" customHeight="1">
      <c r="A27" s="99" t="s">
        <v>444</v>
      </c>
      <c r="B27" s="100"/>
      <c r="C27" s="58">
        <f>ROUND(SUM('Stavební rozpočet'!AI12:AI190),1)</f>
        <v>0</v>
      </c>
      <c r="D27" s="53"/>
      <c r="E27" s="44"/>
      <c r="F27" s="44"/>
      <c r="G27" s="44"/>
      <c r="H27" s="44"/>
      <c r="I27" s="44"/>
    </row>
    <row r="28" spans="1:10" ht="15" customHeight="1">
      <c r="A28" s="99" t="s">
        <v>445</v>
      </c>
      <c r="B28" s="100"/>
      <c r="C28" s="58">
        <f>ROUND(SUM('Stavební rozpočet'!AJ12:AJ190),1)</f>
        <v>0</v>
      </c>
      <c r="D28" s="99" t="s">
        <v>458</v>
      </c>
      <c r="E28" s="100"/>
      <c r="F28" s="58">
        <f>ROUND(C28*(15/100),2)</f>
        <v>0</v>
      </c>
      <c r="G28" s="99" t="s">
        <v>473</v>
      </c>
      <c r="H28" s="100"/>
      <c r="I28" s="58">
        <f>ROUND(SUM(C27:C29),1)</f>
        <v>0</v>
      </c>
      <c r="J28" s="4"/>
    </row>
    <row r="29" spans="1:10" ht="15" customHeight="1">
      <c r="A29" s="99" t="s">
        <v>446</v>
      </c>
      <c r="B29" s="100"/>
      <c r="C29" s="58">
        <f>ROUND(SUM('Stavební rozpočet'!AK12:AK190)+(F22+I22+F23+I23+I24+I25),1)</f>
        <v>0</v>
      </c>
      <c r="D29" s="99" t="s">
        <v>459</v>
      </c>
      <c r="E29" s="100"/>
      <c r="F29" s="58">
        <f>ROUND(C29*(21/100),2)</f>
        <v>0</v>
      </c>
      <c r="G29" s="99" t="s">
        <v>474</v>
      </c>
      <c r="H29" s="100"/>
      <c r="I29" s="58">
        <f>ROUND(SUM(F28:F29)+I28,1)</f>
        <v>0</v>
      </c>
      <c r="J29" s="4"/>
    </row>
    <row r="30" spans="1:9" ht="12.75">
      <c r="A30" s="48"/>
      <c r="B30" s="48"/>
      <c r="C30" s="48"/>
      <c r="D30" s="48"/>
      <c r="E30" s="48"/>
      <c r="F30" s="48"/>
      <c r="G30" s="48"/>
      <c r="H30" s="48"/>
      <c r="I30" s="48"/>
    </row>
    <row r="31" spans="1:10" ht="14.25" customHeight="1">
      <c r="A31" s="101" t="s">
        <v>447</v>
      </c>
      <c r="B31" s="102"/>
      <c r="C31" s="103"/>
      <c r="D31" s="101" t="s">
        <v>460</v>
      </c>
      <c r="E31" s="102"/>
      <c r="F31" s="103"/>
      <c r="G31" s="101" t="s">
        <v>475</v>
      </c>
      <c r="H31" s="102"/>
      <c r="I31" s="103"/>
      <c r="J31" s="24"/>
    </row>
    <row r="32" spans="1:10" ht="14.25" customHeight="1">
      <c r="A32" s="93"/>
      <c r="B32" s="94"/>
      <c r="C32" s="95"/>
      <c r="D32" s="93"/>
      <c r="E32" s="94"/>
      <c r="F32" s="95"/>
      <c r="G32" s="93"/>
      <c r="H32" s="94"/>
      <c r="I32" s="95"/>
      <c r="J32" s="24"/>
    </row>
    <row r="33" spans="1:10" ht="14.25" customHeight="1">
      <c r="A33" s="93"/>
      <c r="B33" s="94"/>
      <c r="C33" s="95"/>
      <c r="D33" s="93"/>
      <c r="E33" s="94"/>
      <c r="F33" s="95"/>
      <c r="G33" s="93"/>
      <c r="H33" s="94"/>
      <c r="I33" s="95"/>
      <c r="J33" s="24"/>
    </row>
    <row r="34" spans="1:10" ht="14.25" customHeight="1">
      <c r="A34" s="93"/>
      <c r="B34" s="94"/>
      <c r="C34" s="95"/>
      <c r="D34" s="93"/>
      <c r="E34" s="94"/>
      <c r="F34" s="95"/>
      <c r="G34" s="93"/>
      <c r="H34" s="94"/>
      <c r="I34" s="95"/>
      <c r="J34" s="24"/>
    </row>
    <row r="35" spans="1:10" ht="14.25" customHeight="1">
      <c r="A35" s="96" t="s">
        <v>448</v>
      </c>
      <c r="B35" s="97"/>
      <c r="C35" s="98"/>
      <c r="D35" s="96" t="s">
        <v>448</v>
      </c>
      <c r="E35" s="97"/>
      <c r="F35" s="98"/>
      <c r="G35" s="96" t="s">
        <v>448</v>
      </c>
      <c r="H35" s="97"/>
      <c r="I35" s="98"/>
      <c r="J35" s="24"/>
    </row>
    <row r="36" spans="1:9" ht="11.25" customHeight="1">
      <c r="A36" s="49" t="s">
        <v>106</v>
      </c>
      <c r="B36" s="51"/>
      <c r="C36" s="51"/>
      <c r="D36" s="51"/>
      <c r="E36" s="51"/>
      <c r="F36" s="51"/>
      <c r="G36" s="51"/>
      <c r="H36" s="51"/>
      <c r="I36" s="51"/>
    </row>
    <row r="37" spans="1:9" ht="12.75">
      <c r="A37" s="91"/>
      <c r="B37" s="92"/>
      <c r="C37" s="92"/>
      <c r="D37" s="92"/>
      <c r="E37" s="92"/>
      <c r="F37" s="92"/>
      <c r="G37" s="92"/>
      <c r="H37" s="92"/>
      <c r="I37" s="92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ySplit="10" topLeftCell="A20" activePane="bottomLeft" state="frozen"/>
      <selection pane="topLeft" activeCell="A1" sqref="A1"/>
      <selection pane="bottomLeft" activeCell="D30" sqref="D30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72.75" customHeight="1">
      <c r="A1" s="133" t="s">
        <v>429</v>
      </c>
      <c r="B1" s="122"/>
      <c r="C1" s="122"/>
      <c r="D1" s="122"/>
      <c r="E1" s="122"/>
      <c r="F1" s="122"/>
      <c r="G1" s="122"/>
    </row>
    <row r="2" spans="1:8" ht="12.75">
      <c r="A2" s="123" t="s">
        <v>1</v>
      </c>
      <c r="B2" s="124"/>
      <c r="C2" s="125" t="str">
        <f>'Stavební rozpočet'!D2</f>
        <v>STAVEBNÍ ÚPRAVY CHODNÍKU PODÉL SILNICE III/12550, OBEC POLEPY (U ČP. 54, 57, 59, 66)</v>
      </c>
      <c r="D2" s="134" t="s">
        <v>346</v>
      </c>
      <c r="E2" s="134" t="s">
        <v>6</v>
      </c>
      <c r="F2" s="128" t="s">
        <v>365</v>
      </c>
      <c r="G2" s="135" t="str">
        <f>'Stavební rozpočet'!J2</f>
        <v>Obec Polepy</v>
      </c>
      <c r="H2" s="4"/>
    </row>
    <row r="3" spans="1:8" ht="12.75">
      <c r="A3" s="118"/>
      <c r="B3" s="92"/>
      <c r="C3" s="127"/>
      <c r="D3" s="92"/>
      <c r="E3" s="92"/>
      <c r="F3" s="92"/>
      <c r="G3" s="120"/>
      <c r="H3" s="4"/>
    </row>
    <row r="4" spans="1:8" ht="12.75">
      <c r="A4" s="112" t="s">
        <v>2</v>
      </c>
      <c r="B4" s="92"/>
      <c r="C4" s="91" t="str">
        <f>'Stavební rozpočet'!D4</f>
        <v>Komunikace pro pěší</v>
      </c>
      <c r="D4" s="115" t="s">
        <v>347</v>
      </c>
      <c r="E4" s="115" t="s">
        <v>362</v>
      </c>
      <c r="F4" s="91" t="s">
        <v>366</v>
      </c>
      <c r="G4" s="116" t="str">
        <f>'Stavební rozpočet'!J4</f>
        <v>Aleš Jambor</v>
      </c>
      <c r="H4" s="4"/>
    </row>
    <row r="5" spans="1:8" ht="12.75">
      <c r="A5" s="118"/>
      <c r="B5" s="92"/>
      <c r="C5" s="92"/>
      <c r="D5" s="92"/>
      <c r="E5" s="92"/>
      <c r="F5" s="92"/>
      <c r="G5" s="120"/>
      <c r="H5" s="4"/>
    </row>
    <row r="6" spans="1:8" ht="12.75">
      <c r="A6" s="112" t="s">
        <v>3</v>
      </c>
      <c r="B6" s="92"/>
      <c r="C6" s="91" t="str">
        <f>'Stavební rozpočet'!D6</f>
        <v>Polepy</v>
      </c>
      <c r="D6" s="115" t="s">
        <v>348</v>
      </c>
      <c r="E6" s="115" t="s">
        <v>6</v>
      </c>
      <c r="F6" s="91" t="s">
        <v>367</v>
      </c>
      <c r="G6" s="116" t="str">
        <f>'Stavební rozpočet'!J6</f>
        <v> </v>
      </c>
      <c r="H6" s="4"/>
    </row>
    <row r="7" spans="1:8" ht="12.75">
      <c r="A7" s="118"/>
      <c r="B7" s="92"/>
      <c r="C7" s="92"/>
      <c r="D7" s="92"/>
      <c r="E7" s="92"/>
      <c r="F7" s="92"/>
      <c r="G7" s="120"/>
      <c r="H7" s="4"/>
    </row>
    <row r="8" spans="1:8" ht="12.75">
      <c r="A8" s="112" t="s">
        <v>368</v>
      </c>
      <c r="B8" s="92"/>
      <c r="C8" s="91">
        <f>'Stavební rozpočet'!J8</f>
        <v>0</v>
      </c>
      <c r="D8" s="115" t="s">
        <v>349</v>
      </c>
      <c r="E8" s="115" t="s">
        <v>6</v>
      </c>
      <c r="F8" s="115" t="s">
        <v>349</v>
      </c>
      <c r="G8" s="116" t="str">
        <f>'Stavební rozpočet'!H8</f>
        <v> </v>
      </c>
      <c r="H8" s="4"/>
    </row>
    <row r="9" spans="1:8" ht="12.75">
      <c r="A9" s="130"/>
      <c r="B9" s="131"/>
      <c r="C9" s="131"/>
      <c r="D9" s="131"/>
      <c r="E9" s="131"/>
      <c r="F9" s="131"/>
      <c r="G9" s="132"/>
      <c r="H9" s="4"/>
    </row>
    <row r="10" spans="1:8" ht="12.75">
      <c r="A10" s="32" t="s">
        <v>107</v>
      </c>
      <c r="B10" s="35" t="s">
        <v>108</v>
      </c>
      <c r="C10" s="37" t="s">
        <v>199</v>
      </c>
      <c r="D10" s="38" t="s">
        <v>430</v>
      </c>
      <c r="E10" s="38" t="s">
        <v>431</v>
      </c>
      <c r="F10" s="38" t="s">
        <v>432</v>
      </c>
      <c r="G10" s="39" t="s">
        <v>433</v>
      </c>
      <c r="H10" s="24"/>
    </row>
    <row r="11" spans="1:9" ht="12.75">
      <c r="A11" s="83" t="s">
        <v>7</v>
      </c>
      <c r="B11" s="84"/>
      <c r="C11" s="84" t="s">
        <v>201</v>
      </c>
      <c r="D11" s="85">
        <f>'Stavební rozpočet'!I12</f>
        <v>0</v>
      </c>
      <c r="E11" s="85">
        <f>'Stavební rozpočet'!J12</f>
        <v>0</v>
      </c>
      <c r="F11" s="85">
        <f>'Stavební rozpočet'!K12</f>
        <v>0</v>
      </c>
      <c r="G11" s="86">
        <f>'Stavební rozpočet'!M12</f>
        <v>483.1928806</v>
      </c>
      <c r="H11" s="40" t="s">
        <v>434</v>
      </c>
      <c r="I11" s="25">
        <f aca="true" t="shared" si="0" ref="I11:I40">IF(H11="F",0,F11)</f>
        <v>0</v>
      </c>
    </row>
    <row r="12" spans="1:9" ht="12.75">
      <c r="A12" s="33" t="s">
        <v>7</v>
      </c>
      <c r="B12" s="14" t="s">
        <v>17</v>
      </c>
      <c r="C12" s="14" t="s">
        <v>202</v>
      </c>
      <c r="D12" s="25">
        <f>'Stavební rozpočet'!I13</f>
        <v>0</v>
      </c>
      <c r="E12" s="25">
        <f>'Stavební rozpočet'!J13</f>
        <v>0</v>
      </c>
      <c r="F12" s="25">
        <f>'Stavební rozpočet'!K13</f>
        <v>0</v>
      </c>
      <c r="G12" s="42">
        <f>'Stavební rozpočet'!M13</f>
        <v>225.2107</v>
      </c>
      <c r="H12" s="40" t="s">
        <v>435</v>
      </c>
      <c r="I12" s="25">
        <f t="shared" si="0"/>
        <v>0</v>
      </c>
    </row>
    <row r="13" spans="1:9" ht="12.75">
      <c r="A13" s="33" t="s">
        <v>7</v>
      </c>
      <c r="B13" s="14" t="s">
        <v>19</v>
      </c>
      <c r="C13" s="14" t="s">
        <v>214</v>
      </c>
      <c r="D13" s="25">
        <f>'Stavební rozpočet'!I25</f>
        <v>0</v>
      </c>
      <c r="E13" s="25">
        <f>'Stavební rozpočet'!J25</f>
        <v>0</v>
      </c>
      <c r="F13" s="25">
        <f>'Stavební rozpočet'!K25</f>
        <v>0</v>
      </c>
      <c r="G13" s="42">
        <f>'Stavební rozpočet'!M25</f>
        <v>0</v>
      </c>
      <c r="H13" s="40" t="s">
        <v>435</v>
      </c>
      <c r="I13" s="25">
        <f t="shared" si="0"/>
        <v>0</v>
      </c>
    </row>
    <row r="14" spans="1:9" ht="12.75">
      <c r="A14" s="33" t="s">
        <v>7</v>
      </c>
      <c r="B14" s="14" t="s">
        <v>22</v>
      </c>
      <c r="C14" s="14" t="s">
        <v>219</v>
      </c>
      <c r="D14" s="25">
        <f>'Stavební rozpočet'!I30</f>
        <v>0</v>
      </c>
      <c r="E14" s="25">
        <f>'Stavební rozpočet'!J30</f>
        <v>0</v>
      </c>
      <c r="F14" s="25">
        <f>'Stavební rozpočet'!K30</f>
        <v>0</v>
      </c>
      <c r="G14" s="42">
        <f>'Stavební rozpočet'!M30</f>
        <v>0</v>
      </c>
      <c r="H14" s="40" t="s">
        <v>435</v>
      </c>
      <c r="I14" s="25">
        <f t="shared" si="0"/>
        <v>0</v>
      </c>
    </row>
    <row r="15" spans="1:9" ht="12.75">
      <c r="A15" s="33" t="s">
        <v>7</v>
      </c>
      <c r="B15" s="14" t="s">
        <v>24</v>
      </c>
      <c r="C15" s="14" t="s">
        <v>223</v>
      </c>
      <c r="D15" s="25">
        <f>'Stavební rozpočet'!I34</f>
        <v>0</v>
      </c>
      <c r="E15" s="25">
        <f>'Stavební rozpočet'!J34</f>
        <v>0</v>
      </c>
      <c r="F15" s="25">
        <f>'Stavební rozpočet'!K34</f>
        <v>0</v>
      </c>
      <c r="G15" s="42">
        <f>'Stavební rozpočet'!M34</f>
        <v>0</v>
      </c>
      <c r="H15" s="40" t="s">
        <v>435</v>
      </c>
      <c r="I15" s="25">
        <f t="shared" si="0"/>
        <v>0</v>
      </c>
    </row>
    <row r="16" spans="1:9" ht="12.75">
      <c r="A16" s="33" t="s">
        <v>7</v>
      </c>
      <c r="B16" s="14" t="s">
        <v>25</v>
      </c>
      <c r="C16" s="14" t="s">
        <v>226</v>
      </c>
      <c r="D16" s="25">
        <f>'Stavební rozpočet'!I38</f>
        <v>0</v>
      </c>
      <c r="E16" s="25">
        <f>'Stavební rozpočet'!J38</f>
        <v>0</v>
      </c>
      <c r="F16" s="25">
        <f>'Stavební rozpočet'!K38</f>
        <v>0</v>
      </c>
      <c r="G16" s="42">
        <f>'Stavební rozpočet'!M38</f>
        <v>0</v>
      </c>
      <c r="H16" s="40" t="s">
        <v>435</v>
      </c>
      <c r="I16" s="25">
        <f t="shared" si="0"/>
        <v>0</v>
      </c>
    </row>
    <row r="17" spans="1:9" ht="12.75">
      <c r="A17" s="33" t="s">
        <v>7</v>
      </c>
      <c r="B17" s="14" t="s">
        <v>62</v>
      </c>
      <c r="C17" s="14" t="s">
        <v>229</v>
      </c>
      <c r="D17" s="25">
        <f>'Stavební rozpočet'!I41</f>
        <v>0</v>
      </c>
      <c r="E17" s="25">
        <f>'Stavební rozpočet'!J41</f>
        <v>0</v>
      </c>
      <c r="F17" s="25">
        <f>'Stavební rozpočet'!K41</f>
        <v>0</v>
      </c>
      <c r="G17" s="42">
        <f>'Stavební rozpočet'!M41</f>
        <v>130.17237160000002</v>
      </c>
      <c r="H17" s="40" t="s">
        <v>435</v>
      </c>
      <c r="I17" s="25">
        <f t="shared" si="0"/>
        <v>0</v>
      </c>
    </row>
    <row r="18" spans="1:9" ht="12.75">
      <c r="A18" s="33" t="s">
        <v>7</v>
      </c>
      <c r="B18" s="14" t="s">
        <v>63</v>
      </c>
      <c r="C18" s="14" t="s">
        <v>234</v>
      </c>
      <c r="D18" s="25">
        <f>'Stavební rozpočet'!I48</f>
        <v>0</v>
      </c>
      <c r="E18" s="25">
        <f>'Stavební rozpočet'!J48</f>
        <v>0</v>
      </c>
      <c r="F18" s="25">
        <f>'Stavební rozpočet'!K48</f>
        <v>0</v>
      </c>
      <c r="G18" s="42">
        <f>'Stavební rozpočet'!M48</f>
        <v>5.002368</v>
      </c>
      <c r="H18" s="40" t="s">
        <v>435</v>
      </c>
      <c r="I18" s="25">
        <f t="shared" si="0"/>
        <v>0</v>
      </c>
    </row>
    <row r="19" spans="1:9" ht="12.75">
      <c r="A19" s="33" t="s">
        <v>7</v>
      </c>
      <c r="B19" s="14" t="s">
        <v>65</v>
      </c>
      <c r="C19" s="14" t="s">
        <v>238</v>
      </c>
      <c r="D19" s="25">
        <f>'Stavební rozpočet'!I53</f>
        <v>0</v>
      </c>
      <c r="E19" s="25">
        <f>'Stavební rozpočet'!J53</f>
        <v>0</v>
      </c>
      <c r="F19" s="25">
        <f>'Stavební rozpočet'!K53</f>
        <v>0</v>
      </c>
      <c r="G19" s="42">
        <f>'Stavební rozpočet'!M53</f>
        <v>83.797013</v>
      </c>
      <c r="H19" s="40" t="s">
        <v>435</v>
      </c>
      <c r="I19" s="25">
        <f t="shared" si="0"/>
        <v>0</v>
      </c>
    </row>
    <row r="20" spans="1:9" ht="12.75">
      <c r="A20" s="33" t="s">
        <v>7</v>
      </c>
      <c r="B20" s="14" t="s">
        <v>95</v>
      </c>
      <c r="C20" s="14" t="s">
        <v>259</v>
      </c>
      <c r="D20" s="25">
        <f>'Stavební rozpočet'!I74</f>
        <v>0</v>
      </c>
      <c r="E20" s="25">
        <f>'Stavební rozpočet'!J74</f>
        <v>0</v>
      </c>
      <c r="F20" s="25">
        <f>'Stavební rozpočet'!K74</f>
        <v>0</v>
      </c>
      <c r="G20" s="42">
        <f>'Stavební rozpočet'!M74</f>
        <v>0.9477</v>
      </c>
      <c r="H20" s="40" t="s">
        <v>435</v>
      </c>
      <c r="I20" s="25">
        <f t="shared" si="0"/>
        <v>0</v>
      </c>
    </row>
    <row r="21" spans="1:9" ht="12.75">
      <c r="A21" s="33" t="s">
        <v>7</v>
      </c>
      <c r="B21" s="14" t="s">
        <v>97</v>
      </c>
      <c r="C21" s="14" t="s">
        <v>261</v>
      </c>
      <c r="D21" s="25">
        <f>'Stavební rozpočet'!I76</f>
        <v>0</v>
      </c>
      <c r="E21" s="25">
        <f>'Stavební rozpočet'!J76</f>
        <v>0</v>
      </c>
      <c r="F21" s="25">
        <f>'Stavební rozpočet'!K76</f>
        <v>0</v>
      </c>
      <c r="G21" s="42">
        <f>'Stavební rozpočet'!M76</f>
        <v>37.945128000000004</v>
      </c>
      <c r="H21" s="40" t="s">
        <v>435</v>
      </c>
      <c r="I21" s="25">
        <f t="shared" si="0"/>
        <v>0</v>
      </c>
    </row>
    <row r="22" spans="1:9" ht="12.75">
      <c r="A22" s="33" t="s">
        <v>7</v>
      </c>
      <c r="B22" s="14" t="s">
        <v>99</v>
      </c>
      <c r="C22" s="14" t="s">
        <v>284</v>
      </c>
      <c r="D22" s="25">
        <f>'Stavební rozpočet'!I99</f>
        <v>0</v>
      </c>
      <c r="E22" s="25">
        <f>'Stavební rozpočet'!J99</f>
        <v>0</v>
      </c>
      <c r="F22" s="25">
        <f>'Stavební rozpočet'!K99</f>
        <v>0</v>
      </c>
      <c r="G22" s="42">
        <f>'Stavební rozpočet'!M99</f>
        <v>0.091</v>
      </c>
      <c r="H22" s="40" t="s">
        <v>435</v>
      </c>
      <c r="I22" s="25">
        <f t="shared" si="0"/>
        <v>0</v>
      </c>
    </row>
    <row r="23" spans="1:9" ht="12.75">
      <c r="A23" s="33" t="s">
        <v>7</v>
      </c>
      <c r="B23" s="14" t="s">
        <v>158</v>
      </c>
      <c r="C23" s="14" t="s">
        <v>286</v>
      </c>
      <c r="D23" s="25">
        <f>'Stavební rozpočet'!I102</f>
        <v>0</v>
      </c>
      <c r="E23" s="25">
        <f>'Stavební rozpočet'!J102</f>
        <v>0</v>
      </c>
      <c r="F23" s="25">
        <f>'Stavební rozpočet'!K102</f>
        <v>0</v>
      </c>
      <c r="G23" s="42">
        <f>'Stavební rozpočet'!M102</f>
        <v>0</v>
      </c>
      <c r="H23" s="40" t="s">
        <v>435</v>
      </c>
      <c r="I23" s="25">
        <f t="shared" si="0"/>
        <v>0</v>
      </c>
    </row>
    <row r="24" spans="1:9" ht="12.75">
      <c r="A24" s="33" t="s">
        <v>7</v>
      </c>
      <c r="B24" s="14" t="s">
        <v>167</v>
      </c>
      <c r="C24" s="14" t="s">
        <v>301</v>
      </c>
      <c r="D24" s="25">
        <f>'Stavební rozpočet'!I117</f>
        <v>0</v>
      </c>
      <c r="E24" s="25">
        <f>'Stavební rozpočet'!J117</f>
        <v>0</v>
      </c>
      <c r="F24" s="25">
        <f>'Stavební rozpočet'!K117</f>
        <v>0</v>
      </c>
      <c r="G24" s="42">
        <f>'Stavební rozpočet'!M117</f>
        <v>0.0242</v>
      </c>
      <c r="H24" s="40" t="s">
        <v>435</v>
      </c>
      <c r="I24" s="25">
        <f t="shared" si="0"/>
        <v>0</v>
      </c>
    </row>
    <row r="25" spans="1:9" ht="12.75">
      <c r="A25" s="33" t="s">
        <v>7</v>
      </c>
      <c r="B25" s="14" t="s">
        <v>170</v>
      </c>
      <c r="C25" s="14" t="s">
        <v>304</v>
      </c>
      <c r="D25" s="25">
        <f>'Stavební rozpočet'!I120</f>
        <v>0</v>
      </c>
      <c r="E25" s="25">
        <f>'Stavební rozpočet'!J120</f>
        <v>0</v>
      </c>
      <c r="F25" s="25">
        <f>'Stavební rozpočet'!K120</f>
        <v>0</v>
      </c>
      <c r="G25" s="42">
        <f>'Stavební rozpočet'!M120</f>
        <v>0.0024000000000000002</v>
      </c>
      <c r="H25" s="40" t="s">
        <v>435</v>
      </c>
      <c r="I25" s="25">
        <f t="shared" si="0"/>
        <v>0</v>
      </c>
    </row>
    <row r="26" spans="1:9" ht="12.75">
      <c r="A26" s="33" t="s">
        <v>7</v>
      </c>
      <c r="B26" s="14" t="s">
        <v>172</v>
      </c>
      <c r="C26" s="14" t="s">
        <v>307</v>
      </c>
      <c r="D26" s="25">
        <f>'Stavební rozpočet'!I123</f>
        <v>0</v>
      </c>
      <c r="E26" s="25">
        <f>'Stavební rozpočet'!J123</f>
        <v>0</v>
      </c>
      <c r="F26" s="25">
        <f>'Stavební rozpočet'!K123</f>
        <v>0</v>
      </c>
      <c r="G26" s="42">
        <f>'Stavební rozpočet'!M123</f>
        <v>0</v>
      </c>
      <c r="H26" s="40" t="s">
        <v>435</v>
      </c>
      <c r="I26" s="25">
        <f t="shared" si="0"/>
        <v>0</v>
      </c>
    </row>
    <row r="27" spans="1:9" ht="12.75">
      <c r="A27" s="87" t="s">
        <v>8</v>
      </c>
      <c r="B27" s="88"/>
      <c r="C27" s="88" t="s">
        <v>315</v>
      </c>
      <c r="D27" s="89">
        <f>'Stavební rozpočet'!I131</f>
        <v>0</v>
      </c>
      <c r="E27" s="89">
        <f>'Stavební rozpočet'!J131</f>
        <v>0</v>
      </c>
      <c r="F27" s="89">
        <f>'Stavební rozpočet'!K131</f>
        <v>0</v>
      </c>
      <c r="G27" s="90">
        <f>'Stavební rozpočet'!M131</f>
        <v>105.83855999999999</v>
      </c>
      <c r="H27" s="40" t="s">
        <v>434</v>
      </c>
      <c r="I27" s="25">
        <f t="shared" si="0"/>
        <v>0</v>
      </c>
    </row>
    <row r="28" spans="1:9" ht="12.75">
      <c r="A28" s="33" t="s">
        <v>8</v>
      </c>
      <c r="B28" s="14" t="s">
        <v>17</v>
      </c>
      <c r="C28" s="14" t="s">
        <v>202</v>
      </c>
      <c r="D28" s="25">
        <f>'Stavební rozpočet'!I132</f>
        <v>0</v>
      </c>
      <c r="E28" s="25">
        <f>'Stavební rozpočet'!J132</f>
        <v>0</v>
      </c>
      <c r="F28" s="25">
        <f>'Stavební rozpočet'!K132</f>
        <v>0</v>
      </c>
      <c r="G28" s="42">
        <f>'Stavební rozpočet'!M132</f>
        <v>53.94</v>
      </c>
      <c r="H28" s="40" t="s">
        <v>435</v>
      </c>
      <c r="I28" s="25">
        <f t="shared" si="0"/>
        <v>0</v>
      </c>
    </row>
    <row r="29" spans="1:9" ht="12.75">
      <c r="A29" s="33" t="s">
        <v>8</v>
      </c>
      <c r="B29" s="14" t="s">
        <v>23</v>
      </c>
      <c r="C29" s="14" t="s">
        <v>316</v>
      </c>
      <c r="D29" s="25">
        <f>'Stavební rozpočet'!I139</f>
        <v>0</v>
      </c>
      <c r="E29" s="25">
        <f>'Stavební rozpočet'!J139</f>
        <v>0</v>
      </c>
      <c r="F29" s="25">
        <f>'Stavební rozpočet'!K139</f>
        <v>0</v>
      </c>
      <c r="G29" s="42">
        <f>'Stavební rozpočet'!M139</f>
        <v>1.275</v>
      </c>
      <c r="H29" s="40" t="s">
        <v>435</v>
      </c>
      <c r="I29" s="25">
        <f t="shared" si="0"/>
        <v>0</v>
      </c>
    </row>
    <row r="30" spans="1:9" ht="12.75">
      <c r="A30" s="33" t="s">
        <v>8</v>
      </c>
      <c r="B30" s="14" t="s">
        <v>51</v>
      </c>
      <c r="C30" s="14" t="s">
        <v>320</v>
      </c>
      <c r="D30" s="25">
        <f>'Stavební rozpočet'!I143</f>
        <v>0</v>
      </c>
      <c r="E30" s="25">
        <f>'Stavební rozpočet'!J143</f>
        <v>0</v>
      </c>
      <c r="F30" s="25">
        <f>'Stavební rozpočet'!K143</f>
        <v>0</v>
      </c>
      <c r="G30" s="42">
        <f>'Stavební rozpočet'!M143</f>
        <v>0.28305</v>
      </c>
      <c r="H30" s="40" t="s">
        <v>435</v>
      </c>
      <c r="I30" s="25">
        <f t="shared" si="0"/>
        <v>0</v>
      </c>
    </row>
    <row r="31" spans="1:9" ht="12.75">
      <c r="A31" s="33" t="s">
        <v>8</v>
      </c>
      <c r="B31" s="14" t="s">
        <v>62</v>
      </c>
      <c r="C31" s="14" t="s">
        <v>229</v>
      </c>
      <c r="D31" s="25">
        <f>'Stavební rozpočet'!I146</f>
        <v>0</v>
      </c>
      <c r="E31" s="25">
        <f>'Stavební rozpočet'!J146</f>
        <v>0</v>
      </c>
      <c r="F31" s="25">
        <f>'Stavební rozpočet'!K146</f>
        <v>0</v>
      </c>
      <c r="G31" s="42">
        <f>'Stavební rozpočet'!M146</f>
        <v>31.9725</v>
      </c>
      <c r="H31" s="40" t="s">
        <v>435</v>
      </c>
      <c r="I31" s="25">
        <f t="shared" si="0"/>
        <v>0</v>
      </c>
    </row>
    <row r="32" spans="1:9" ht="12.75">
      <c r="A32" s="33" t="s">
        <v>8</v>
      </c>
      <c r="B32" s="14" t="s">
        <v>65</v>
      </c>
      <c r="C32" s="14" t="s">
        <v>238</v>
      </c>
      <c r="D32" s="25">
        <f>'Stavební rozpočet'!I149</f>
        <v>0</v>
      </c>
      <c r="E32" s="25">
        <f>'Stavební rozpočet'!J149</f>
        <v>0</v>
      </c>
      <c r="F32" s="25">
        <f>'Stavební rozpočet'!K149</f>
        <v>0</v>
      </c>
      <c r="G32" s="42">
        <f>'Stavební rozpočet'!M149</f>
        <v>14.88769</v>
      </c>
      <c r="H32" s="40" t="s">
        <v>435</v>
      </c>
      <c r="I32" s="25">
        <f t="shared" si="0"/>
        <v>0</v>
      </c>
    </row>
    <row r="33" spans="1:9" ht="12.75">
      <c r="A33" s="33" t="s">
        <v>8</v>
      </c>
      <c r="B33" s="14" t="s">
        <v>93</v>
      </c>
      <c r="C33" s="14" t="s">
        <v>325</v>
      </c>
      <c r="D33" s="25">
        <f>'Stavební rozpočet'!I156</f>
        <v>0</v>
      </c>
      <c r="E33" s="25">
        <f>'Stavební rozpočet'!J156</f>
        <v>0</v>
      </c>
      <c r="F33" s="25">
        <f>'Stavební rozpočet'!K156</f>
        <v>0</v>
      </c>
      <c r="G33" s="42">
        <f>'Stavební rozpočet'!M156</f>
        <v>0.01552</v>
      </c>
      <c r="H33" s="40" t="s">
        <v>435</v>
      </c>
      <c r="I33" s="25">
        <f t="shared" si="0"/>
        <v>0</v>
      </c>
    </row>
    <row r="34" spans="1:9" ht="12.75">
      <c r="A34" s="33" t="s">
        <v>8</v>
      </c>
      <c r="B34" s="14" t="s">
        <v>97</v>
      </c>
      <c r="C34" s="14" t="s">
        <v>261</v>
      </c>
      <c r="D34" s="25">
        <f>'Stavební rozpočet'!I161</f>
        <v>0</v>
      </c>
      <c r="E34" s="25">
        <f>'Stavební rozpočet'!J161</f>
        <v>0</v>
      </c>
      <c r="F34" s="25">
        <f>'Stavební rozpočet'!K161</f>
        <v>0</v>
      </c>
      <c r="G34" s="42">
        <f>'Stavební rozpočet'!M161</f>
        <v>3.4648000000000003</v>
      </c>
      <c r="H34" s="40" t="s">
        <v>435</v>
      </c>
      <c r="I34" s="25">
        <f t="shared" si="0"/>
        <v>0</v>
      </c>
    </row>
    <row r="35" spans="1:9" ht="12.75">
      <c r="A35" s="33" t="s">
        <v>8</v>
      </c>
      <c r="B35" s="14" t="s">
        <v>158</v>
      </c>
      <c r="C35" s="14" t="s">
        <v>286</v>
      </c>
      <c r="D35" s="25">
        <f>'Stavební rozpočet'!I165</f>
        <v>0</v>
      </c>
      <c r="E35" s="25">
        <f>'Stavební rozpočet'!J165</f>
        <v>0</v>
      </c>
      <c r="F35" s="25">
        <f>'Stavební rozpočet'!K165</f>
        <v>0</v>
      </c>
      <c r="G35" s="42">
        <f>'Stavební rozpočet'!M165</f>
        <v>0</v>
      </c>
      <c r="H35" s="40" t="s">
        <v>435</v>
      </c>
      <c r="I35" s="25">
        <f t="shared" si="0"/>
        <v>0</v>
      </c>
    </row>
    <row r="36" spans="1:9" ht="12.75">
      <c r="A36" s="33" t="s">
        <v>8</v>
      </c>
      <c r="B36" s="14" t="s">
        <v>188</v>
      </c>
      <c r="C36" s="14" t="s">
        <v>332</v>
      </c>
      <c r="D36" s="25">
        <f>'Stavební rozpočet'!I172</f>
        <v>0</v>
      </c>
      <c r="E36" s="25">
        <f>'Stavební rozpočet'!J172</f>
        <v>0</v>
      </c>
      <c r="F36" s="25">
        <f>'Stavební rozpočet'!K172</f>
        <v>0</v>
      </c>
      <c r="G36" s="42">
        <f>'Stavební rozpočet'!M172</f>
        <v>0</v>
      </c>
      <c r="H36" s="40" t="s">
        <v>435</v>
      </c>
      <c r="I36" s="25">
        <f t="shared" si="0"/>
        <v>0</v>
      </c>
    </row>
    <row r="37" spans="1:9" ht="12.75">
      <c r="A37" s="33" t="s">
        <v>8</v>
      </c>
      <c r="B37" s="14" t="s">
        <v>172</v>
      </c>
      <c r="C37" s="14" t="s">
        <v>307</v>
      </c>
      <c r="D37" s="25">
        <f>'Stavební rozpočet'!I176</f>
        <v>0</v>
      </c>
      <c r="E37" s="25">
        <f>'Stavební rozpočet'!J176</f>
        <v>0</v>
      </c>
      <c r="F37" s="25">
        <f>'Stavební rozpočet'!K176</f>
        <v>0</v>
      </c>
      <c r="G37" s="42">
        <f>'Stavební rozpočet'!M176</f>
        <v>0</v>
      </c>
      <c r="H37" s="40" t="s">
        <v>435</v>
      </c>
      <c r="I37" s="25">
        <f t="shared" si="0"/>
        <v>0</v>
      </c>
    </row>
    <row r="38" spans="1:9" ht="12.75">
      <c r="A38" s="87" t="s">
        <v>9</v>
      </c>
      <c r="B38" s="88"/>
      <c r="C38" s="88" t="s">
        <v>337</v>
      </c>
      <c r="D38" s="89">
        <f>'Stavební rozpočet'!I183</f>
        <v>0</v>
      </c>
      <c r="E38" s="89">
        <f>'Stavební rozpočet'!J183</f>
        <v>0</v>
      </c>
      <c r="F38" s="89">
        <f>'Stavební rozpočet'!K183</f>
        <v>0</v>
      </c>
      <c r="G38" s="90">
        <f>'Stavební rozpočet'!M183</f>
        <v>0.004496</v>
      </c>
      <c r="H38" s="40" t="s">
        <v>434</v>
      </c>
      <c r="I38" s="25">
        <f t="shared" si="0"/>
        <v>0</v>
      </c>
    </row>
    <row r="39" spans="1:9" ht="12.75">
      <c r="A39" s="33" t="s">
        <v>9</v>
      </c>
      <c r="B39" s="14" t="s">
        <v>191</v>
      </c>
      <c r="C39" s="14" t="s">
        <v>338</v>
      </c>
      <c r="D39" s="25">
        <f>'Stavební rozpočet'!I184</f>
        <v>0</v>
      </c>
      <c r="E39" s="25">
        <f>'Stavební rozpočet'!J184</f>
        <v>0</v>
      </c>
      <c r="F39" s="25">
        <f>'Stavební rozpočet'!K184</f>
        <v>0</v>
      </c>
      <c r="G39" s="42">
        <f>'Stavební rozpočet'!M184</f>
        <v>0</v>
      </c>
      <c r="H39" s="40" t="s">
        <v>435</v>
      </c>
      <c r="I39" s="25">
        <f t="shared" si="0"/>
        <v>0</v>
      </c>
    </row>
    <row r="40" spans="1:9" ht="12.75">
      <c r="A40" s="34" t="s">
        <v>9</v>
      </c>
      <c r="B40" s="36" t="s">
        <v>170</v>
      </c>
      <c r="C40" s="36" t="s">
        <v>304</v>
      </c>
      <c r="D40" s="41">
        <f>'Stavební rozpočet'!I188</f>
        <v>0</v>
      </c>
      <c r="E40" s="41">
        <f>'Stavební rozpočet'!J188</f>
        <v>0</v>
      </c>
      <c r="F40" s="41">
        <f>'Stavební rozpočet'!K188</f>
        <v>0</v>
      </c>
      <c r="G40" s="43">
        <f>'Stavební rozpočet'!M188</f>
        <v>0.004496</v>
      </c>
      <c r="H40" s="40" t="s">
        <v>435</v>
      </c>
      <c r="I40" s="25">
        <f t="shared" si="0"/>
        <v>0</v>
      </c>
    </row>
    <row r="41" spans="1:7" ht="12.75">
      <c r="A41" s="6"/>
      <c r="B41" s="6"/>
      <c r="C41" s="6"/>
      <c r="D41" s="6"/>
      <c r="E41" s="21" t="s">
        <v>371</v>
      </c>
      <c r="F41" s="31">
        <f>ROUND(SUM(I11:I40),1)</f>
        <v>0</v>
      </c>
      <c r="G41" s="6"/>
    </row>
  </sheetData>
  <sheetProtection/>
  <mergeCells count="25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93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H17" sqref="H17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30.57421875" style="0" customWidth="1"/>
    <col min="5" max="5" width="55.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3" width="11.7109375" style="0" customWidth="1"/>
    <col min="14" max="23" width="11.57421875" style="0" customWidth="1"/>
    <col min="24" max="63" width="12.140625" style="0" hidden="1" customWidth="1"/>
  </cols>
  <sheetData>
    <row r="1" spans="1:13" ht="72.75" customHeight="1">
      <c r="A1" s="133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4" ht="12.75">
      <c r="A2" s="123" t="s">
        <v>1</v>
      </c>
      <c r="B2" s="124"/>
      <c r="C2" s="124"/>
      <c r="D2" s="125" t="s">
        <v>196</v>
      </c>
      <c r="E2" s="126"/>
      <c r="F2" s="134" t="s">
        <v>346</v>
      </c>
      <c r="G2" s="124"/>
      <c r="H2" s="134" t="s">
        <v>6</v>
      </c>
      <c r="I2" s="128" t="s">
        <v>365</v>
      </c>
      <c r="J2" s="128" t="s">
        <v>372</v>
      </c>
      <c r="K2" s="124"/>
      <c r="L2" s="124"/>
      <c r="M2" s="124"/>
      <c r="N2" s="4"/>
    </row>
    <row r="3" spans="1:14" ht="12.75">
      <c r="A3" s="118"/>
      <c r="B3" s="92"/>
      <c r="C3" s="92"/>
      <c r="D3" s="127"/>
      <c r="E3" s="127"/>
      <c r="F3" s="92"/>
      <c r="G3" s="92"/>
      <c r="H3" s="92"/>
      <c r="I3" s="92"/>
      <c r="J3" s="92"/>
      <c r="K3" s="92"/>
      <c r="L3" s="92"/>
      <c r="M3" s="92"/>
      <c r="N3" s="4"/>
    </row>
    <row r="4" spans="1:14" ht="12.75">
      <c r="A4" s="112" t="s">
        <v>2</v>
      </c>
      <c r="B4" s="92"/>
      <c r="C4" s="92"/>
      <c r="D4" s="91" t="s">
        <v>197</v>
      </c>
      <c r="E4" s="92"/>
      <c r="F4" s="115" t="s">
        <v>347</v>
      </c>
      <c r="G4" s="92"/>
      <c r="H4" s="115"/>
      <c r="I4" s="91" t="s">
        <v>366</v>
      </c>
      <c r="J4" s="91" t="s">
        <v>373</v>
      </c>
      <c r="K4" s="92"/>
      <c r="L4" s="92"/>
      <c r="M4" s="92"/>
      <c r="N4" s="4"/>
    </row>
    <row r="5" spans="1:14" ht="12.75">
      <c r="A5" s="118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4"/>
    </row>
    <row r="6" spans="1:14" ht="12.75">
      <c r="A6" s="112" t="s">
        <v>3</v>
      </c>
      <c r="B6" s="92"/>
      <c r="C6" s="92"/>
      <c r="D6" s="91" t="s">
        <v>198</v>
      </c>
      <c r="E6" s="92"/>
      <c r="F6" s="115" t="s">
        <v>348</v>
      </c>
      <c r="G6" s="92"/>
      <c r="H6" s="115" t="s">
        <v>6</v>
      </c>
      <c r="I6" s="91" t="s">
        <v>367</v>
      </c>
      <c r="J6" s="115" t="s">
        <v>374</v>
      </c>
      <c r="K6" s="92"/>
      <c r="L6" s="92"/>
      <c r="M6" s="92"/>
      <c r="N6" s="4"/>
    </row>
    <row r="7" spans="1:14" ht="12.75">
      <c r="A7" s="118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4"/>
    </row>
    <row r="8" spans="1:14" ht="12.75">
      <c r="A8" s="112" t="s">
        <v>4</v>
      </c>
      <c r="B8" s="92"/>
      <c r="C8" s="92"/>
      <c r="D8" s="91" t="s">
        <v>6</v>
      </c>
      <c r="E8" s="92"/>
      <c r="F8" s="115" t="s">
        <v>349</v>
      </c>
      <c r="G8" s="92"/>
      <c r="H8" s="115" t="s">
        <v>6</v>
      </c>
      <c r="I8" s="91" t="s">
        <v>368</v>
      </c>
      <c r="J8" s="91"/>
      <c r="K8" s="92"/>
      <c r="L8" s="92"/>
      <c r="M8" s="92"/>
      <c r="N8" s="4"/>
    </row>
    <row r="9" spans="1:14" ht="12.75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4"/>
    </row>
    <row r="10" spans="1:63" ht="12.75">
      <c r="A10" s="1" t="s">
        <v>5</v>
      </c>
      <c r="B10" s="8" t="s">
        <v>107</v>
      </c>
      <c r="C10" s="8" t="s">
        <v>108</v>
      </c>
      <c r="D10" s="148" t="s">
        <v>199</v>
      </c>
      <c r="E10" s="149"/>
      <c r="F10" s="8" t="s">
        <v>350</v>
      </c>
      <c r="G10" s="16" t="s">
        <v>361</v>
      </c>
      <c r="H10" s="20" t="s">
        <v>363</v>
      </c>
      <c r="I10" s="150" t="s">
        <v>369</v>
      </c>
      <c r="J10" s="151"/>
      <c r="K10" s="152"/>
      <c r="L10" s="150" t="s">
        <v>377</v>
      </c>
      <c r="M10" s="152"/>
      <c r="N10" s="24"/>
      <c r="BJ10" s="22" t="s">
        <v>425</v>
      </c>
      <c r="BK10" s="29" t="s">
        <v>428</v>
      </c>
    </row>
    <row r="11" spans="1:61" ht="12.75">
      <c r="A11" s="60" t="s">
        <v>6</v>
      </c>
      <c r="B11" s="61" t="s">
        <v>6</v>
      </c>
      <c r="C11" s="61" t="s">
        <v>6</v>
      </c>
      <c r="D11" s="153" t="s">
        <v>200</v>
      </c>
      <c r="E11" s="154"/>
      <c r="F11" s="61" t="s">
        <v>6</v>
      </c>
      <c r="G11" s="61" t="s">
        <v>6</v>
      </c>
      <c r="H11" s="64" t="s">
        <v>364</v>
      </c>
      <c r="I11" s="65" t="s">
        <v>370</v>
      </c>
      <c r="J11" s="66" t="s">
        <v>375</v>
      </c>
      <c r="K11" s="68" t="s">
        <v>376</v>
      </c>
      <c r="L11" s="65" t="s">
        <v>378</v>
      </c>
      <c r="M11" s="68" t="s">
        <v>376</v>
      </c>
      <c r="N11" s="24"/>
      <c r="Y11" s="22" t="s">
        <v>379</v>
      </c>
      <c r="Z11" s="22" t="s">
        <v>380</v>
      </c>
      <c r="AA11" s="22" t="s">
        <v>381</v>
      </c>
      <c r="AB11" s="22" t="s">
        <v>382</v>
      </c>
      <c r="AC11" s="22" t="s">
        <v>383</v>
      </c>
      <c r="AD11" s="22" t="s">
        <v>384</v>
      </c>
      <c r="AE11" s="22" t="s">
        <v>385</v>
      </c>
      <c r="AF11" s="22" t="s">
        <v>386</v>
      </c>
      <c r="AG11" s="22" t="s">
        <v>387</v>
      </c>
      <c r="BG11" s="22" t="s">
        <v>422</v>
      </c>
      <c r="BH11" s="22" t="s">
        <v>423</v>
      </c>
      <c r="BI11" s="22" t="s">
        <v>424</v>
      </c>
    </row>
    <row r="12" spans="1:14" ht="12.75">
      <c r="A12" s="62"/>
      <c r="B12" s="63" t="s">
        <v>7</v>
      </c>
      <c r="C12" s="63"/>
      <c r="D12" s="155" t="s">
        <v>201</v>
      </c>
      <c r="E12" s="156"/>
      <c r="F12" s="62" t="s">
        <v>6</v>
      </c>
      <c r="G12" s="62" t="s">
        <v>6</v>
      </c>
      <c r="H12" s="62" t="s">
        <v>6</v>
      </c>
      <c r="I12" s="67">
        <f>I13+I25+I30+I34+I38+I41+I48+I53+I74+I76+I99+I102+I117+I120+I123</f>
        <v>0</v>
      </c>
      <c r="J12" s="67">
        <f>J13+J25+J30+J34+J38+J41+J48+J53+J74+J76+J99+J102+J117+J120+J123</f>
        <v>0</v>
      </c>
      <c r="K12" s="67">
        <f>K13+K25+K30+K34+K38+K41+K48+K53+K74+K76+K99+K102+K117+K120+K123</f>
        <v>0</v>
      </c>
      <c r="L12" s="69"/>
      <c r="M12" s="67">
        <f>M13+M25+M30+M34+M38+M41+M48+M53+M74+M76+M99+M102+M117+M120+M123</f>
        <v>483.1928806</v>
      </c>
      <c r="N12" s="70"/>
    </row>
    <row r="13" spans="1:46" ht="12.75">
      <c r="A13" s="71"/>
      <c r="B13" s="72" t="s">
        <v>7</v>
      </c>
      <c r="C13" s="72" t="s">
        <v>17</v>
      </c>
      <c r="D13" s="139" t="s">
        <v>202</v>
      </c>
      <c r="E13" s="140"/>
      <c r="F13" s="73" t="s">
        <v>6</v>
      </c>
      <c r="G13" s="73" t="s">
        <v>6</v>
      </c>
      <c r="H13" s="73" t="s">
        <v>6</v>
      </c>
      <c r="I13" s="74">
        <f>SUM(I14:I23)</f>
        <v>0</v>
      </c>
      <c r="J13" s="74">
        <f>SUM(J14:J23)</f>
        <v>0</v>
      </c>
      <c r="K13" s="74">
        <f>SUM(K14:K23)</f>
        <v>0</v>
      </c>
      <c r="L13" s="75"/>
      <c r="M13" s="74">
        <f>SUM(M14:M23)</f>
        <v>225.2107</v>
      </c>
      <c r="N13" s="4"/>
      <c r="AH13" s="22" t="s">
        <v>7</v>
      </c>
      <c r="AR13" s="30">
        <f>SUM(AI14:AI23)</f>
        <v>0</v>
      </c>
      <c r="AS13" s="30">
        <f>SUM(AJ14:AJ23)</f>
        <v>0</v>
      </c>
      <c r="AT13" s="30">
        <f>SUM(AK14:AK23)</f>
        <v>0</v>
      </c>
    </row>
    <row r="14" spans="1:63" ht="12.75">
      <c r="A14" s="33" t="s">
        <v>7</v>
      </c>
      <c r="B14" s="14" t="s">
        <v>7</v>
      </c>
      <c r="C14" s="14" t="s">
        <v>109</v>
      </c>
      <c r="D14" s="115" t="s">
        <v>203</v>
      </c>
      <c r="E14" s="142"/>
      <c r="F14" s="14" t="s">
        <v>351</v>
      </c>
      <c r="G14" s="25">
        <v>72.46</v>
      </c>
      <c r="H14" s="25"/>
      <c r="I14" s="25">
        <f>G14*AN14</f>
        <v>0</v>
      </c>
      <c r="J14" s="25">
        <f>G14*AO14</f>
        <v>0</v>
      </c>
      <c r="K14" s="25">
        <f>G14*H14</f>
        <v>0</v>
      </c>
      <c r="L14" s="25">
        <v>0.66</v>
      </c>
      <c r="M14" s="25">
        <f>G14*L14</f>
        <v>47.8236</v>
      </c>
      <c r="N14" s="4"/>
      <c r="Y14" s="25">
        <f>IF(AP14="5",BI14,0)</f>
        <v>0</v>
      </c>
      <c r="AA14" s="25">
        <f>IF(AP14="1",BG14,0)</f>
        <v>0</v>
      </c>
      <c r="AB14" s="25">
        <f>IF(AP14="1",BH14,0)</f>
        <v>0</v>
      </c>
      <c r="AC14" s="25">
        <f>IF(AP14="7",BG14,0)</f>
        <v>0</v>
      </c>
      <c r="AD14" s="25">
        <f>IF(AP14="7",BH14,0)</f>
        <v>0</v>
      </c>
      <c r="AE14" s="25">
        <f>IF(AP14="2",BG14,0)</f>
        <v>0</v>
      </c>
      <c r="AF14" s="25">
        <f>IF(AP14="2",BH14,0)</f>
        <v>0</v>
      </c>
      <c r="AG14" s="25">
        <f>IF(AP14="0",BI14,0)</f>
        <v>0</v>
      </c>
      <c r="AH14" s="22" t="s">
        <v>7</v>
      </c>
      <c r="AI14" s="17">
        <f>IF(AM14=0,K14,0)</f>
        <v>0</v>
      </c>
      <c r="AJ14" s="17">
        <f>IF(AM14=15,K14,0)</f>
        <v>0</v>
      </c>
      <c r="AK14" s="17">
        <f>IF(AM14=21,K14,0)</f>
        <v>0</v>
      </c>
      <c r="AM14" s="25">
        <v>21</v>
      </c>
      <c r="AN14" s="25">
        <f>H14*0</f>
        <v>0</v>
      </c>
      <c r="AO14" s="25">
        <f>H14*(1-0)</f>
        <v>0</v>
      </c>
      <c r="AP14" s="26" t="s">
        <v>7</v>
      </c>
      <c r="AU14" s="25">
        <f>AV14+AW14</f>
        <v>0</v>
      </c>
      <c r="AV14" s="25">
        <f>G14*AN14</f>
        <v>0</v>
      </c>
      <c r="AW14" s="25">
        <f>G14*AO14</f>
        <v>0</v>
      </c>
      <c r="AX14" s="28" t="s">
        <v>388</v>
      </c>
      <c r="AY14" s="28" t="s">
        <v>408</v>
      </c>
      <c r="AZ14" s="22" t="s">
        <v>419</v>
      </c>
      <c r="BB14" s="25">
        <f>AV14+AW14</f>
        <v>0</v>
      </c>
      <c r="BC14" s="25">
        <f>H14/(100-BD14)*100</f>
        <v>0</v>
      </c>
      <c r="BD14" s="25">
        <v>0</v>
      </c>
      <c r="BE14" s="25">
        <f>M14</f>
        <v>47.8236</v>
      </c>
      <c r="BG14" s="17">
        <f>G14*AN14</f>
        <v>0</v>
      </c>
      <c r="BH14" s="17">
        <f>G14*AO14</f>
        <v>0</v>
      </c>
      <c r="BI14" s="17">
        <f>G14*H14</f>
        <v>0</v>
      </c>
      <c r="BJ14" s="17" t="s">
        <v>426</v>
      </c>
      <c r="BK14" s="25">
        <v>11</v>
      </c>
    </row>
    <row r="15" spans="1:14" ht="12.75">
      <c r="A15" s="4"/>
      <c r="B15" s="76"/>
      <c r="C15" s="76"/>
      <c r="D15" s="77" t="s">
        <v>204</v>
      </c>
      <c r="E15" s="77"/>
      <c r="F15" s="76"/>
      <c r="G15" s="78">
        <v>72.46</v>
      </c>
      <c r="H15" s="76"/>
      <c r="I15" s="76"/>
      <c r="J15" s="76"/>
      <c r="K15" s="76"/>
      <c r="L15" s="76"/>
      <c r="M15" s="76"/>
      <c r="N15" s="4"/>
    </row>
    <row r="16" spans="1:63" ht="12.75">
      <c r="A16" s="33" t="s">
        <v>8</v>
      </c>
      <c r="B16" s="14" t="s">
        <v>7</v>
      </c>
      <c r="C16" s="14" t="s">
        <v>110</v>
      </c>
      <c r="D16" s="115" t="s">
        <v>205</v>
      </c>
      <c r="E16" s="142"/>
      <c r="F16" s="14" t="s">
        <v>351</v>
      </c>
      <c r="G16" s="25">
        <v>225.07</v>
      </c>
      <c r="H16" s="25"/>
      <c r="I16" s="25">
        <f>G16*AN16</f>
        <v>0</v>
      </c>
      <c r="J16" s="25">
        <f>G16*AO16</f>
        <v>0</v>
      </c>
      <c r="K16" s="25">
        <f>G16*H16</f>
        <v>0</v>
      </c>
      <c r="L16" s="25">
        <v>0.22</v>
      </c>
      <c r="M16" s="25">
        <f>G16*L16</f>
        <v>49.5154</v>
      </c>
      <c r="N16" s="4"/>
      <c r="Y16" s="25">
        <f>IF(AP16="5",BI16,0)</f>
        <v>0</v>
      </c>
      <c r="AA16" s="25">
        <f>IF(AP16="1",BG16,0)</f>
        <v>0</v>
      </c>
      <c r="AB16" s="25">
        <f>IF(AP16="1",BH16,0)</f>
        <v>0</v>
      </c>
      <c r="AC16" s="25">
        <f>IF(AP16="7",BG16,0)</f>
        <v>0</v>
      </c>
      <c r="AD16" s="25">
        <f>IF(AP16="7",BH16,0)</f>
        <v>0</v>
      </c>
      <c r="AE16" s="25">
        <f>IF(AP16="2",BG16,0)</f>
        <v>0</v>
      </c>
      <c r="AF16" s="25">
        <f>IF(AP16="2",BH16,0)</f>
        <v>0</v>
      </c>
      <c r="AG16" s="25">
        <f>IF(AP16="0",BI16,0)</f>
        <v>0</v>
      </c>
      <c r="AH16" s="22" t="s">
        <v>7</v>
      </c>
      <c r="AI16" s="17">
        <f>IF(AM16=0,K16,0)</f>
        <v>0</v>
      </c>
      <c r="AJ16" s="17">
        <f>IF(AM16=15,K16,0)</f>
        <v>0</v>
      </c>
      <c r="AK16" s="17">
        <f>IF(AM16=21,K16,0)</f>
        <v>0</v>
      </c>
      <c r="AM16" s="25">
        <v>21</v>
      </c>
      <c r="AN16" s="25">
        <f>H16*0</f>
        <v>0</v>
      </c>
      <c r="AO16" s="25">
        <f>H16*(1-0)</f>
        <v>0</v>
      </c>
      <c r="AP16" s="26" t="s">
        <v>7</v>
      </c>
      <c r="AU16" s="25">
        <f>AV16+AW16</f>
        <v>0</v>
      </c>
      <c r="AV16" s="25">
        <f>G16*AN16</f>
        <v>0</v>
      </c>
      <c r="AW16" s="25">
        <f>G16*AO16</f>
        <v>0</v>
      </c>
      <c r="AX16" s="28" t="s">
        <v>388</v>
      </c>
      <c r="AY16" s="28" t="s">
        <v>408</v>
      </c>
      <c r="AZ16" s="22" t="s">
        <v>419</v>
      </c>
      <c r="BB16" s="25">
        <f>AV16+AW16</f>
        <v>0</v>
      </c>
      <c r="BC16" s="25">
        <f>H16/(100-BD16)*100</f>
        <v>0</v>
      </c>
      <c r="BD16" s="25">
        <v>0</v>
      </c>
      <c r="BE16" s="25">
        <f>M16</f>
        <v>49.5154</v>
      </c>
      <c r="BG16" s="17">
        <f>G16*AN16</f>
        <v>0</v>
      </c>
      <c r="BH16" s="17">
        <f>G16*AO16</f>
        <v>0</v>
      </c>
      <c r="BI16" s="17">
        <f>G16*H16</f>
        <v>0</v>
      </c>
      <c r="BJ16" s="17" t="s">
        <v>426</v>
      </c>
      <c r="BK16" s="25">
        <v>11</v>
      </c>
    </row>
    <row r="17" spans="1:14" ht="12.75">
      <c r="A17" s="4"/>
      <c r="B17" s="76"/>
      <c r="C17" s="76"/>
      <c r="D17" s="77" t="s">
        <v>206</v>
      </c>
      <c r="E17" s="77"/>
      <c r="F17" s="76"/>
      <c r="G17" s="78">
        <v>225.07</v>
      </c>
      <c r="H17" s="76"/>
      <c r="I17" s="76"/>
      <c r="J17" s="76"/>
      <c r="K17" s="76"/>
      <c r="L17" s="76"/>
      <c r="M17" s="76"/>
      <c r="N17" s="4"/>
    </row>
    <row r="18" spans="1:63" ht="12.75">
      <c r="A18" s="33" t="s">
        <v>9</v>
      </c>
      <c r="B18" s="14" t="s">
        <v>7</v>
      </c>
      <c r="C18" s="14" t="s">
        <v>111</v>
      </c>
      <c r="D18" s="115" t="s">
        <v>207</v>
      </c>
      <c r="E18" s="142"/>
      <c r="F18" s="14" t="s">
        <v>352</v>
      </c>
      <c r="G18" s="25">
        <v>161</v>
      </c>
      <c r="H18" s="25"/>
      <c r="I18" s="25">
        <f>G18*AN18</f>
        <v>0</v>
      </c>
      <c r="J18" s="25">
        <f>G18*AO18</f>
        <v>0</v>
      </c>
      <c r="K18" s="25">
        <f>G18*H18</f>
        <v>0</v>
      </c>
      <c r="L18" s="25">
        <v>0.145</v>
      </c>
      <c r="M18" s="25">
        <f>G18*L18</f>
        <v>23.345</v>
      </c>
      <c r="N18" s="4"/>
      <c r="Y18" s="25">
        <f>IF(AP18="5",BI18,0)</f>
        <v>0</v>
      </c>
      <c r="AA18" s="25">
        <f>IF(AP18="1",BG18,0)</f>
        <v>0</v>
      </c>
      <c r="AB18" s="25">
        <f>IF(AP18="1",BH18,0)</f>
        <v>0</v>
      </c>
      <c r="AC18" s="25">
        <f>IF(AP18="7",BG18,0)</f>
        <v>0</v>
      </c>
      <c r="AD18" s="25">
        <f>IF(AP18="7",BH18,0)</f>
        <v>0</v>
      </c>
      <c r="AE18" s="25">
        <f>IF(AP18="2",BG18,0)</f>
        <v>0</v>
      </c>
      <c r="AF18" s="25">
        <f>IF(AP18="2",BH18,0)</f>
        <v>0</v>
      </c>
      <c r="AG18" s="25">
        <f>IF(AP18="0",BI18,0)</f>
        <v>0</v>
      </c>
      <c r="AH18" s="22" t="s">
        <v>7</v>
      </c>
      <c r="AI18" s="17">
        <f>IF(AM18=0,K18,0)</f>
        <v>0</v>
      </c>
      <c r="AJ18" s="17">
        <f>IF(AM18=15,K18,0)</f>
        <v>0</v>
      </c>
      <c r="AK18" s="17">
        <f>IF(AM18=21,K18,0)</f>
        <v>0</v>
      </c>
      <c r="AM18" s="25">
        <v>21</v>
      </c>
      <c r="AN18" s="25">
        <f>H18*0</f>
        <v>0</v>
      </c>
      <c r="AO18" s="25">
        <f>H18*(1-0)</f>
        <v>0</v>
      </c>
      <c r="AP18" s="26" t="s">
        <v>7</v>
      </c>
      <c r="AU18" s="25">
        <f>AV18+AW18</f>
        <v>0</v>
      </c>
      <c r="AV18" s="25">
        <f>G18*AN18</f>
        <v>0</v>
      </c>
      <c r="AW18" s="25">
        <f>G18*AO18</f>
        <v>0</v>
      </c>
      <c r="AX18" s="28" t="s">
        <v>388</v>
      </c>
      <c r="AY18" s="28" t="s">
        <v>408</v>
      </c>
      <c r="AZ18" s="22" t="s">
        <v>419</v>
      </c>
      <c r="BB18" s="25">
        <f>AV18+AW18</f>
        <v>0</v>
      </c>
      <c r="BC18" s="25">
        <f>H18/(100-BD18)*100</f>
        <v>0</v>
      </c>
      <c r="BD18" s="25">
        <v>0</v>
      </c>
      <c r="BE18" s="25">
        <f>M18</f>
        <v>23.345</v>
      </c>
      <c r="BG18" s="17">
        <f>G18*AN18</f>
        <v>0</v>
      </c>
      <c r="BH18" s="17">
        <f>G18*AO18</f>
        <v>0</v>
      </c>
      <c r="BI18" s="17">
        <f>G18*H18</f>
        <v>0</v>
      </c>
      <c r="BJ18" s="17" t="s">
        <v>426</v>
      </c>
      <c r="BK18" s="25">
        <v>11</v>
      </c>
    </row>
    <row r="19" spans="1:14" ht="12.75">
      <c r="A19" s="4"/>
      <c r="B19" s="76"/>
      <c r="C19" s="76"/>
      <c r="D19" s="77" t="s">
        <v>208</v>
      </c>
      <c r="E19" s="77"/>
      <c r="F19" s="76"/>
      <c r="G19" s="78">
        <v>161</v>
      </c>
      <c r="H19" s="76"/>
      <c r="I19" s="76"/>
      <c r="J19" s="76"/>
      <c r="K19" s="76"/>
      <c r="L19" s="76"/>
      <c r="M19" s="76"/>
      <c r="N19" s="4"/>
    </row>
    <row r="20" spans="1:63" ht="12.75">
      <c r="A20" s="33" t="s">
        <v>10</v>
      </c>
      <c r="B20" s="14" t="s">
        <v>7</v>
      </c>
      <c r="C20" s="14" t="s">
        <v>112</v>
      </c>
      <c r="D20" s="115" t="s">
        <v>209</v>
      </c>
      <c r="E20" s="142"/>
      <c r="F20" s="14" t="s">
        <v>352</v>
      </c>
      <c r="G20" s="25">
        <v>19</v>
      </c>
      <c r="H20" s="25"/>
      <c r="I20" s="25">
        <f>G20*AN20</f>
        <v>0</v>
      </c>
      <c r="J20" s="25">
        <f>G20*AO20</f>
        <v>0</v>
      </c>
      <c r="K20" s="25">
        <f>G20*H20</f>
        <v>0</v>
      </c>
      <c r="L20" s="25">
        <v>0.115</v>
      </c>
      <c r="M20" s="25">
        <f>G20*L20</f>
        <v>2.185</v>
      </c>
      <c r="N20" s="4"/>
      <c r="Y20" s="25">
        <f>IF(AP20="5",BI20,0)</f>
        <v>0</v>
      </c>
      <c r="AA20" s="25">
        <f>IF(AP20="1",BG20,0)</f>
        <v>0</v>
      </c>
      <c r="AB20" s="25">
        <f>IF(AP20="1",BH20,0)</f>
        <v>0</v>
      </c>
      <c r="AC20" s="25">
        <f>IF(AP20="7",BG20,0)</f>
        <v>0</v>
      </c>
      <c r="AD20" s="25">
        <f>IF(AP20="7",BH20,0)</f>
        <v>0</v>
      </c>
      <c r="AE20" s="25">
        <f>IF(AP20="2",BG20,0)</f>
        <v>0</v>
      </c>
      <c r="AF20" s="25">
        <f>IF(AP20="2",BH20,0)</f>
        <v>0</v>
      </c>
      <c r="AG20" s="25">
        <f>IF(AP20="0",BI20,0)</f>
        <v>0</v>
      </c>
      <c r="AH20" s="22" t="s">
        <v>7</v>
      </c>
      <c r="AI20" s="17">
        <f>IF(AM20=0,K20,0)</f>
        <v>0</v>
      </c>
      <c r="AJ20" s="17">
        <f>IF(AM20=15,K20,0)</f>
        <v>0</v>
      </c>
      <c r="AK20" s="17">
        <f>IF(AM20=21,K20,0)</f>
        <v>0</v>
      </c>
      <c r="AM20" s="25">
        <v>21</v>
      </c>
      <c r="AN20" s="25">
        <f>H20*0</f>
        <v>0</v>
      </c>
      <c r="AO20" s="25">
        <f>H20*(1-0)</f>
        <v>0</v>
      </c>
      <c r="AP20" s="26" t="s">
        <v>7</v>
      </c>
      <c r="AU20" s="25">
        <f>AV20+AW20</f>
        <v>0</v>
      </c>
      <c r="AV20" s="25">
        <f>G20*AN20</f>
        <v>0</v>
      </c>
      <c r="AW20" s="25">
        <f>G20*AO20</f>
        <v>0</v>
      </c>
      <c r="AX20" s="28" t="s">
        <v>388</v>
      </c>
      <c r="AY20" s="28" t="s">
        <v>408</v>
      </c>
      <c r="AZ20" s="22" t="s">
        <v>419</v>
      </c>
      <c r="BB20" s="25">
        <f>AV20+AW20</f>
        <v>0</v>
      </c>
      <c r="BC20" s="25">
        <f>H20/(100-BD20)*100</f>
        <v>0</v>
      </c>
      <c r="BD20" s="25">
        <v>0</v>
      </c>
      <c r="BE20" s="25">
        <f>M20</f>
        <v>2.185</v>
      </c>
      <c r="BG20" s="17">
        <f>G20*AN20</f>
        <v>0</v>
      </c>
      <c r="BH20" s="17">
        <f>G20*AO20</f>
        <v>0</v>
      </c>
      <c r="BI20" s="17">
        <f>G20*H20</f>
        <v>0</v>
      </c>
      <c r="BJ20" s="17" t="s">
        <v>426</v>
      </c>
      <c r="BK20" s="25">
        <v>11</v>
      </c>
    </row>
    <row r="21" spans="1:63" ht="12.75">
      <c r="A21" s="33" t="s">
        <v>11</v>
      </c>
      <c r="B21" s="14" t="s">
        <v>7</v>
      </c>
      <c r="C21" s="14" t="s">
        <v>113</v>
      </c>
      <c r="D21" s="115" t="s">
        <v>210</v>
      </c>
      <c r="E21" s="142"/>
      <c r="F21" s="14" t="s">
        <v>351</v>
      </c>
      <c r="G21" s="25">
        <v>270.19</v>
      </c>
      <c r="H21" s="25"/>
      <c r="I21" s="25">
        <f>G21*AN21</f>
        <v>0</v>
      </c>
      <c r="J21" s="25">
        <f>G21*AO21</f>
        <v>0</v>
      </c>
      <c r="K21" s="25">
        <f>G21*H21</f>
        <v>0</v>
      </c>
      <c r="L21" s="25">
        <v>0.33</v>
      </c>
      <c r="M21" s="25">
        <f>G21*L21</f>
        <v>89.1627</v>
      </c>
      <c r="N21" s="4"/>
      <c r="Y21" s="25">
        <f>IF(AP21="5",BI21,0)</f>
        <v>0</v>
      </c>
      <c r="AA21" s="25">
        <f>IF(AP21="1",BG21,0)</f>
        <v>0</v>
      </c>
      <c r="AB21" s="25">
        <f>IF(AP21="1",BH21,0)</f>
        <v>0</v>
      </c>
      <c r="AC21" s="25">
        <f>IF(AP21="7",BG21,0)</f>
        <v>0</v>
      </c>
      <c r="AD21" s="25">
        <f>IF(AP21="7",BH21,0)</f>
        <v>0</v>
      </c>
      <c r="AE21" s="25">
        <f>IF(AP21="2",BG21,0)</f>
        <v>0</v>
      </c>
      <c r="AF21" s="25">
        <f>IF(AP21="2",BH21,0)</f>
        <v>0</v>
      </c>
      <c r="AG21" s="25">
        <f>IF(AP21="0",BI21,0)</f>
        <v>0</v>
      </c>
      <c r="AH21" s="22" t="s">
        <v>7</v>
      </c>
      <c r="AI21" s="17">
        <f>IF(AM21=0,K21,0)</f>
        <v>0</v>
      </c>
      <c r="AJ21" s="17">
        <f>IF(AM21=15,K21,0)</f>
        <v>0</v>
      </c>
      <c r="AK21" s="17">
        <f>IF(AM21=21,K21,0)</f>
        <v>0</v>
      </c>
      <c r="AM21" s="25">
        <v>21</v>
      </c>
      <c r="AN21" s="25">
        <f>H21*0</f>
        <v>0</v>
      </c>
      <c r="AO21" s="25">
        <f>H21*(1-0)</f>
        <v>0</v>
      </c>
      <c r="AP21" s="26" t="s">
        <v>7</v>
      </c>
      <c r="AU21" s="25">
        <f>AV21+AW21</f>
        <v>0</v>
      </c>
      <c r="AV21" s="25">
        <f>G21*AN21</f>
        <v>0</v>
      </c>
      <c r="AW21" s="25">
        <f>G21*AO21</f>
        <v>0</v>
      </c>
      <c r="AX21" s="28" t="s">
        <v>388</v>
      </c>
      <c r="AY21" s="28" t="s">
        <v>408</v>
      </c>
      <c r="AZ21" s="22" t="s">
        <v>419</v>
      </c>
      <c r="BB21" s="25">
        <f>AV21+AW21</f>
        <v>0</v>
      </c>
      <c r="BC21" s="25">
        <f>H21/(100-BD21)*100</f>
        <v>0</v>
      </c>
      <c r="BD21" s="25">
        <v>0</v>
      </c>
      <c r="BE21" s="25">
        <f>M21</f>
        <v>89.1627</v>
      </c>
      <c r="BG21" s="17">
        <f>G21*AN21</f>
        <v>0</v>
      </c>
      <c r="BH21" s="17">
        <f>G21*AO21</f>
        <v>0</v>
      </c>
      <c r="BI21" s="17">
        <f>G21*H21</f>
        <v>0</v>
      </c>
      <c r="BJ21" s="17" t="s">
        <v>426</v>
      </c>
      <c r="BK21" s="25">
        <v>11</v>
      </c>
    </row>
    <row r="22" spans="1:14" ht="12.75">
      <c r="A22" s="4"/>
      <c r="B22" s="76"/>
      <c r="C22" s="76"/>
      <c r="D22" s="77" t="s">
        <v>211</v>
      </c>
      <c r="E22" s="77"/>
      <c r="F22" s="76"/>
      <c r="G22" s="78">
        <v>270.19</v>
      </c>
      <c r="H22" s="76"/>
      <c r="I22" s="76"/>
      <c r="J22" s="76"/>
      <c r="K22" s="76"/>
      <c r="L22" s="76"/>
      <c r="M22" s="76"/>
      <c r="N22" s="4"/>
    </row>
    <row r="23" spans="1:63" ht="12.75">
      <c r="A23" s="33" t="s">
        <v>12</v>
      </c>
      <c r="B23" s="14" t="s">
        <v>7</v>
      </c>
      <c r="C23" s="14" t="s">
        <v>114</v>
      </c>
      <c r="D23" s="115" t="s">
        <v>212</v>
      </c>
      <c r="E23" s="142"/>
      <c r="F23" s="14" t="s">
        <v>351</v>
      </c>
      <c r="G23" s="25">
        <v>95.5</v>
      </c>
      <c r="H23" s="25"/>
      <c r="I23" s="25">
        <f>G23*AN23</f>
        <v>0</v>
      </c>
      <c r="J23" s="25">
        <f>G23*AO23</f>
        <v>0</v>
      </c>
      <c r="K23" s="25">
        <f>G23*H23</f>
        <v>0</v>
      </c>
      <c r="L23" s="25">
        <v>0.138</v>
      </c>
      <c r="M23" s="25">
        <f>G23*L23</f>
        <v>13.179</v>
      </c>
      <c r="N23" s="4"/>
      <c r="Y23" s="25">
        <f>IF(AP23="5",BI23,0)</f>
        <v>0</v>
      </c>
      <c r="AA23" s="25">
        <f>IF(AP23="1",BG23,0)</f>
        <v>0</v>
      </c>
      <c r="AB23" s="25">
        <f>IF(AP23="1",BH23,0)</f>
        <v>0</v>
      </c>
      <c r="AC23" s="25">
        <f>IF(AP23="7",BG23,0)</f>
        <v>0</v>
      </c>
      <c r="AD23" s="25">
        <f>IF(AP23="7",BH23,0)</f>
        <v>0</v>
      </c>
      <c r="AE23" s="25">
        <f>IF(AP23="2",BG23,0)</f>
        <v>0</v>
      </c>
      <c r="AF23" s="25">
        <f>IF(AP23="2",BH23,0)</f>
        <v>0</v>
      </c>
      <c r="AG23" s="25">
        <f>IF(AP23="0",BI23,0)</f>
        <v>0</v>
      </c>
      <c r="AH23" s="22" t="s">
        <v>7</v>
      </c>
      <c r="AI23" s="17">
        <f>IF(AM23=0,K23,0)</f>
        <v>0</v>
      </c>
      <c r="AJ23" s="17">
        <f>IF(AM23=15,K23,0)</f>
        <v>0</v>
      </c>
      <c r="AK23" s="17">
        <f>IF(AM23=21,K23,0)</f>
        <v>0</v>
      </c>
      <c r="AM23" s="25">
        <v>21</v>
      </c>
      <c r="AN23" s="25">
        <f>H23*0</f>
        <v>0</v>
      </c>
      <c r="AO23" s="25">
        <f>H23*(1-0)</f>
        <v>0</v>
      </c>
      <c r="AP23" s="26" t="s">
        <v>7</v>
      </c>
      <c r="AU23" s="25">
        <f>AV23+AW23</f>
        <v>0</v>
      </c>
      <c r="AV23" s="25">
        <f>G23*AN23</f>
        <v>0</v>
      </c>
      <c r="AW23" s="25">
        <f>G23*AO23</f>
        <v>0</v>
      </c>
      <c r="AX23" s="28" t="s">
        <v>388</v>
      </c>
      <c r="AY23" s="28" t="s">
        <v>408</v>
      </c>
      <c r="AZ23" s="22" t="s">
        <v>419</v>
      </c>
      <c r="BB23" s="25">
        <f>AV23+AW23</f>
        <v>0</v>
      </c>
      <c r="BC23" s="25">
        <f>H23/(100-BD23)*100</f>
        <v>0</v>
      </c>
      <c r="BD23" s="25">
        <v>0</v>
      </c>
      <c r="BE23" s="25">
        <f>M23</f>
        <v>13.179</v>
      </c>
      <c r="BG23" s="17">
        <f>G23*AN23</f>
        <v>0</v>
      </c>
      <c r="BH23" s="17">
        <f>G23*AO23</f>
        <v>0</v>
      </c>
      <c r="BI23" s="17">
        <f>G23*H23</f>
        <v>0</v>
      </c>
      <c r="BJ23" s="17" t="s">
        <v>426</v>
      </c>
      <c r="BK23" s="25">
        <v>11</v>
      </c>
    </row>
    <row r="24" spans="1:14" ht="12.75">
      <c r="A24" s="4"/>
      <c r="B24" s="76"/>
      <c r="C24" s="76"/>
      <c r="D24" s="77" t="s">
        <v>213</v>
      </c>
      <c r="E24" s="77"/>
      <c r="F24" s="76"/>
      <c r="G24" s="78">
        <v>95.5</v>
      </c>
      <c r="H24" s="76"/>
      <c r="I24" s="76"/>
      <c r="J24" s="76"/>
      <c r="K24" s="76"/>
      <c r="L24" s="76"/>
      <c r="M24" s="76"/>
      <c r="N24" s="4"/>
    </row>
    <row r="25" spans="1:46" ht="12.75">
      <c r="A25" s="71"/>
      <c r="B25" s="72" t="s">
        <v>7</v>
      </c>
      <c r="C25" s="72" t="s">
        <v>19</v>
      </c>
      <c r="D25" s="139" t="s">
        <v>214</v>
      </c>
      <c r="E25" s="140"/>
      <c r="F25" s="73" t="s">
        <v>6</v>
      </c>
      <c r="G25" s="73" t="s">
        <v>6</v>
      </c>
      <c r="H25" s="73" t="s">
        <v>6</v>
      </c>
      <c r="I25" s="74">
        <f>SUM(I26:I28)</f>
        <v>0</v>
      </c>
      <c r="J25" s="74">
        <f>SUM(J26:J28)</f>
        <v>0</v>
      </c>
      <c r="K25" s="74">
        <f>SUM(K26:K28)</f>
        <v>0</v>
      </c>
      <c r="L25" s="75"/>
      <c r="M25" s="74">
        <f>SUM(M26:M28)</f>
        <v>0</v>
      </c>
      <c r="N25" s="4"/>
      <c r="AH25" s="22" t="s">
        <v>7</v>
      </c>
      <c r="AR25" s="30">
        <f>SUM(AI26:AI28)</f>
        <v>0</v>
      </c>
      <c r="AS25" s="30">
        <f>SUM(AJ26:AJ28)</f>
        <v>0</v>
      </c>
      <c r="AT25" s="30">
        <f>SUM(AK26:AK28)</f>
        <v>0</v>
      </c>
    </row>
    <row r="26" spans="1:63" ht="12.75">
      <c r="A26" s="33" t="s">
        <v>13</v>
      </c>
      <c r="B26" s="14" t="s">
        <v>7</v>
      </c>
      <c r="C26" s="14" t="s">
        <v>115</v>
      </c>
      <c r="D26" s="115" t="s">
        <v>215</v>
      </c>
      <c r="E26" s="142"/>
      <c r="F26" s="14" t="s">
        <v>353</v>
      </c>
      <c r="G26" s="25">
        <v>3.75</v>
      </c>
      <c r="H26" s="25"/>
      <c r="I26" s="25">
        <f>G26*AN26</f>
        <v>0</v>
      </c>
      <c r="J26" s="25">
        <f>G26*AO26</f>
        <v>0</v>
      </c>
      <c r="K26" s="25">
        <f>G26*H26</f>
        <v>0</v>
      </c>
      <c r="L26" s="25">
        <v>0</v>
      </c>
      <c r="M26" s="25">
        <f>G26*L26</f>
        <v>0</v>
      </c>
      <c r="N26" s="4"/>
      <c r="Y26" s="25">
        <f>IF(AP26="5",BI26,0)</f>
        <v>0</v>
      </c>
      <c r="AA26" s="25">
        <f>IF(AP26="1",BG26,0)</f>
        <v>0</v>
      </c>
      <c r="AB26" s="25">
        <f>IF(AP26="1",BH26,0)</f>
        <v>0</v>
      </c>
      <c r="AC26" s="25">
        <f>IF(AP26="7",BG26,0)</f>
        <v>0</v>
      </c>
      <c r="AD26" s="25">
        <f>IF(AP26="7",BH26,0)</f>
        <v>0</v>
      </c>
      <c r="AE26" s="25">
        <f>IF(AP26="2",BG26,0)</f>
        <v>0</v>
      </c>
      <c r="AF26" s="25">
        <f>IF(AP26="2",BH26,0)</f>
        <v>0</v>
      </c>
      <c r="AG26" s="25">
        <f>IF(AP26="0",BI26,0)</f>
        <v>0</v>
      </c>
      <c r="AH26" s="22" t="s">
        <v>7</v>
      </c>
      <c r="AI26" s="17">
        <f>IF(AM26=0,K26,0)</f>
        <v>0</v>
      </c>
      <c r="AJ26" s="17">
        <f>IF(AM26=15,K26,0)</f>
        <v>0</v>
      </c>
      <c r="AK26" s="17">
        <f>IF(AM26=21,K26,0)</f>
        <v>0</v>
      </c>
      <c r="AM26" s="25">
        <v>21</v>
      </c>
      <c r="AN26" s="25">
        <f>H26*0</f>
        <v>0</v>
      </c>
      <c r="AO26" s="25">
        <f>H26*(1-0)</f>
        <v>0</v>
      </c>
      <c r="AP26" s="26" t="s">
        <v>7</v>
      </c>
      <c r="AU26" s="25">
        <f>AV26+AW26</f>
        <v>0</v>
      </c>
      <c r="AV26" s="25">
        <f>G26*AN26</f>
        <v>0</v>
      </c>
      <c r="AW26" s="25">
        <f>G26*AO26</f>
        <v>0</v>
      </c>
      <c r="AX26" s="28" t="s">
        <v>389</v>
      </c>
      <c r="AY26" s="28" t="s">
        <v>408</v>
      </c>
      <c r="AZ26" s="22" t="s">
        <v>419</v>
      </c>
      <c r="BB26" s="25">
        <f>AV26+AW26</f>
        <v>0</v>
      </c>
      <c r="BC26" s="25">
        <f>H26/(100-BD26)*100</f>
        <v>0</v>
      </c>
      <c r="BD26" s="25">
        <v>0</v>
      </c>
      <c r="BE26" s="25">
        <f>M26</f>
        <v>0</v>
      </c>
      <c r="BG26" s="17">
        <f>G26*AN26</f>
        <v>0</v>
      </c>
      <c r="BH26" s="17">
        <f>G26*AO26</f>
        <v>0</v>
      </c>
      <c r="BI26" s="17">
        <f>G26*H26</f>
        <v>0</v>
      </c>
      <c r="BJ26" s="17" t="s">
        <v>426</v>
      </c>
      <c r="BK26" s="25">
        <v>13</v>
      </c>
    </row>
    <row r="27" spans="1:14" ht="12.75">
      <c r="A27" s="4"/>
      <c r="B27" s="76"/>
      <c r="C27" s="76"/>
      <c r="D27" s="77" t="s">
        <v>216</v>
      </c>
      <c r="E27" s="77"/>
      <c r="F27" s="76"/>
      <c r="G27" s="78">
        <v>3.75</v>
      </c>
      <c r="H27" s="76"/>
      <c r="I27" s="76"/>
      <c r="J27" s="76"/>
      <c r="K27" s="76"/>
      <c r="L27" s="76"/>
      <c r="M27" s="76"/>
      <c r="N27" s="4"/>
    </row>
    <row r="28" spans="1:63" ht="12.75">
      <c r="A28" s="33" t="s">
        <v>14</v>
      </c>
      <c r="B28" s="14" t="s">
        <v>7</v>
      </c>
      <c r="C28" s="14" t="s">
        <v>116</v>
      </c>
      <c r="D28" s="115" t="s">
        <v>217</v>
      </c>
      <c r="E28" s="142"/>
      <c r="F28" s="14" t="s">
        <v>353</v>
      </c>
      <c r="G28" s="25">
        <v>3.75</v>
      </c>
      <c r="H28" s="25"/>
      <c r="I28" s="25">
        <f>G28*AN28</f>
        <v>0</v>
      </c>
      <c r="J28" s="25">
        <f>G28*AO28</f>
        <v>0</v>
      </c>
      <c r="K28" s="25">
        <f>G28*H28</f>
        <v>0</v>
      </c>
      <c r="L28" s="25">
        <v>0</v>
      </c>
      <c r="M28" s="25">
        <f>G28*L28</f>
        <v>0</v>
      </c>
      <c r="N28" s="4"/>
      <c r="Y28" s="25">
        <f>IF(AP28="5",BI28,0)</f>
        <v>0</v>
      </c>
      <c r="AA28" s="25">
        <f>IF(AP28="1",BG28,0)</f>
        <v>0</v>
      </c>
      <c r="AB28" s="25">
        <f>IF(AP28="1",BH28,0)</f>
        <v>0</v>
      </c>
      <c r="AC28" s="25">
        <f>IF(AP28="7",BG28,0)</f>
        <v>0</v>
      </c>
      <c r="AD28" s="25">
        <f>IF(AP28="7",BH28,0)</f>
        <v>0</v>
      </c>
      <c r="AE28" s="25">
        <f>IF(AP28="2",BG28,0)</f>
        <v>0</v>
      </c>
      <c r="AF28" s="25">
        <f>IF(AP28="2",BH28,0)</f>
        <v>0</v>
      </c>
      <c r="AG28" s="25">
        <f>IF(AP28="0",BI28,0)</f>
        <v>0</v>
      </c>
      <c r="AH28" s="22" t="s">
        <v>7</v>
      </c>
      <c r="AI28" s="17">
        <f>IF(AM28=0,K28,0)</f>
        <v>0</v>
      </c>
      <c r="AJ28" s="17">
        <f>IF(AM28=15,K28,0)</f>
        <v>0</v>
      </c>
      <c r="AK28" s="17">
        <f>IF(AM28=21,K28,0)</f>
        <v>0</v>
      </c>
      <c r="AM28" s="25">
        <v>21</v>
      </c>
      <c r="AN28" s="25">
        <f>H28*0</f>
        <v>0</v>
      </c>
      <c r="AO28" s="25">
        <f>H28*(1-0)</f>
        <v>0</v>
      </c>
      <c r="AP28" s="26" t="s">
        <v>7</v>
      </c>
      <c r="AU28" s="25">
        <f>AV28+AW28</f>
        <v>0</v>
      </c>
      <c r="AV28" s="25">
        <f>G28*AN28</f>
        <v>0</v>
      </c>
      <c r="AW28" s="25">
        <f>G28*AO28</f>
        <v>0</v>
      </c>
      <c r="AX28" s="28" t="s">
        <v>389</v>
      </c>
      <c r="AY28" s="28" t="s">
        <v>408</v>
      </c>
      <c r="AZ28" s="22" t="s">
        <v>419</v>
      </c>
      <c r="BB28" s="25">
        <f>AV28+AW28</f>
        <v>0</v>
      </c>
      <c r="BC28" s="25">
        <f>H28/(100-BD28)*100</f>
        <v>0</v>
      </c>
      <c r="BD28" s="25">
        <v>0</v>
      </c>
      <c r="BE28" s="25">
        <f>M28</f>
        <v>0</v>
      </c>
      <c r="BG28" s="17">
        <f>G28*AN28</f>
        <v>0</v>
      </c>
      <c r="BH28" s="17">
        <f>G28*AO28</f>
        <v>0</v>
      </c>
      <c r="BI28" s="17">
        <f>G28*H28</f>
        <v>0</v>
      </c>
      <c r="BJ28" s="17" t="s">
        <v>426</v>
      </c>
      <c r="BK28" s="25">
        <v>13</v>
      </c>
    </row>
    <row r="29" spans="1:14" ht="12.75">
      <c r="A29" s="4"/>
      <c r="B29" s="76"/>
      <c r="C29" s="76"/>
      <c r="D29" s="77" t="s">
        <v>218</v>
      </c>
      <c r="E29" s="77"/>
      <c r="F29" s="76"/>
      <c r="G29" s="78">
        <v>3.75</v>
      </c>
      <c r="H29" s="76"/>
      <c r="I29" s="76"/>
      <c r="J29" s="76"/>
      <c r="K29" s="76"/>
      <c r="L29" s="76"/>
      <c r="M29" s="76"/>
      <c r="N29" s="4"/>
    </row>
    <row r="30" spans="1:46" ht="12.75">
      <c r="A30" s="71"/>
      <c r="B30" s="72" t="s">
        <v>7</v>
      </c>
      <c r="C30" s="72" t="s">
        <v>22</v>
      </c>
      <c r="D30" s="139" t="s">
        <v>219</v>
      </c>
      <c r="E30" s="140"/>
      <c r="F30" s="73" t="s">
        <v>6</v>
      </c>
      <c r="G30" s="73" t="s">
        <v>6</v>
      </c>
      <c r="H30" s="73" t="s">
        <v>6</v>
      </c>
      <c r="I30" s="74">
        <f>SUM(I31:I32)</f>
        <v>0</v>
      </c>
      <c r="J30" s="74">
        <f>SUM(J31:J32)</f>
        <v>0</v>
      </c>
      <c r="K30" s="74">
        <f>SUM(K31:K32)</f>
        <v>0</v>
      </c>
      <c r="L30" s="75"/>
      <c r="M30" s="74">
        <f>SUM(M31:M32)</f>
        <v>0</v>
      </c>
      <c r="N30" s="4"/>
      <c r="AH30" s="22" t="s">
        <v>7</v>
      </c>
      <c r="AR30" s="30">
        <f>SUM(AI31:AI32)</f>
        <v>0</v>
      </c>
      <c r="AS30" s="30">
        <f>SUM(AJ31:AJ32)</f>
        <v>0</v>
      </c>
      <c r="AT30" s="30">
        <f>SUM(AK31:AK32)</f>
        <v>0</v>
      </c>
    </row>
    <row r="31" spans="1:63" ht="12.75">
      <c r="A31" s="33" t="s">
        <v>15</v>
      </c>
      <c r="B31" s="14" t="s">
        <v>7</v>
      </c>
      <c r="C31" s="14" t="s">
        <v>117</v>
      </c>
      <c r="D31" s="115" t="s">
        <v>220</v>
      </c>
      <c r="E31" s="142"/>
      <c r="F31" s="14" t="s">
        <v>353</v>
      </c>
      <c r="G31" s="25">
        <v>1</v>
      </c>
      <c r="H31" s="25"/>
      <c r="I31" s="25">
        <f>G31*AN31</f>
        <v>0</v>
      </c>
      <c r="J31" s="25">
        <f>G31*AO31</f>
        <v>0</v>
      </c>
      <c r="K31" s="25">
        <f>G31*H31</f>
        <v>0</v>
      </c>
      <c r="L31" s="25">
        <v>0</v>
      </c>
      <c r="M31" s="25">
        <f>G31*L31</f>
        <v>0</v>
      </c>
      <c r="N31" s="4"/>
      <c r="Y31" s="25">
        <f>IF(AP31="5",BI31,0)</f>
        <v>0</v>
      </c>
      <c r="AA31" s="25">
        <f>IF(AP31="1",BG31,0)</f>
        <v>0</v>
      </c>
      <c r="AB31" s="25">
        <f>IF(AP31="1",BH31,0)</f>
        <v>0</v>
      </c>
      <c r="AC31" s="25">
        <f>IF(AP31="7",BG31,0)</f>
        <v>0</v>
      </c>
      <c r="AD31" s="25">
        <f>IF(AP31="7",BH31,0)</f>
        <v>0</v>
      </c>
      <c r="AE31" s="25">
        <f>IF(AP31="2",BG31,0)</f>
        <v>0</v>
      </c>
      <c r="AF31" s="25">
        <f>IF(AP31="2",BH31,0)</f>
        <v>0</v>
      </c>
      <c r="AG31" s="25">
        <f>IF(AP31="0",BI31,0)</f>
        <v>0</v>
      </c>
      <c r="AH31" s="22" t="s">
        <v>7</v>
      </c>
      <c r="AI31" s="17">
        <f>IF(AM31=0,K31,0)</f>
        <v>0</v>
      </c>
      <c r="AJ31" s="17">
        <f>IF(AM31=15,K31,0)</f>
        <v>0</v>
      </c>
      <c r="AK31" s="17">
        <f>IF(AM31=21,K31,0)</f>
        <v>0</v>
      </c>
      <c r="AM31" s="25">
        <v>21</v>
      </c>
      <c r="AN31" s="25">
        <f>H31*0</f>
        <v>0</v>
      </c>
      <c r="AO31" s="25">
        <f>H31*(1-0)</f>
        <v>0</v>
      </c>
      <c r="AP31" s="26" t="s">
        <v>7</v>
      </c>
      <c r="AU31" s="25">
        <f>AV31+AW31</f>
        <v>0</v>
      </c>
      <c r="AV31" s="25">
        <f>G31*AN31</f>
        <v>0</v>
      </c>
      <c r="AW31" s="25">
        <f>G31*AO31</f>
        <v>0</v>
      </c>
      <c r="AX31" s="28" t="s">
        <v>390</v>
      </c>
      <c r="AY31" s="28" t="s">
        <v>408</v>
      </c>
      <c r="AZ31" s="22" t="s">
        <v>419</v>
      </c>
      <c r="BB31" s="25">
        <f>AV31+AW31</f>
        <v>0</v>
      </c>
      <c r="BC31" s="25">
        <f>H31/(100-BD31)*100</f>
        <v>0</v>
      </c>
      <c r="BD31" s="25">
        <v>0</v>
      </c>
      <c r="BE31" s="25">
        <f>M31</f>
        <v>0</v>
      </c>
      <c r="BG31" s="17">
        <f>G31*AN31</f>
        <v>0</v>
      </c>
      <c r="BH31" s="17">
        <f>G31*AO31</f>
        <v>0</v>
      </c>
      <c r="BI31" s="17">
        <f>G31*H31</f>
        <v>0</v>
      </c>
      <c r="BJ31" s="17" t="s">
        <v>426</v>
      </c>
      <c r="BK31" s="25">
        <v>16</v>
      </c>
    </row>
    <row r="32" spans="1:63" ht="12.75">
      <c r="A32" s="33" t="s">
        <v>16</v>
      </c>
      <c r="B32" s="14" t="s">
        <v>7</v>
      </c>
      <c r="C32" s="14" t="s">
        <v>118</v>
      </c>
      <c r="D32" s="115" t="s">
        <v>221</v>
      </c>
      <c r="E32" s="142"/>
      <c r="F32" s="14" t="s">
        <v>353</v>
      </c>
      <c r="G32" s="25">
        <v>13.18</v>
      </c>
      <c r="H32" s="25"/>
      <c r="I32" s="25">
        <f>G32*AN32</f>
        <v>0</v>
      </c>
      <c r="J32" s="25">
        <f>G32*AO32</f>
        <v>0</v>
      </c>
      <c r="K32" s="25">
        <f>G32*H32</f>
        <v>0</v>
      </c>
      <c r="L32" s="25">
        <v>0</v>
      </c>
      <c r="M32" s="25">
        <f>G32*L32</f>
        <v>0</v>
      </c>
      <c r="N32" s="4"/>
      <c r="Y32" s="25">
        <f>IF(AP32="5",BI32,0)</f>
        <v>0</v>
      </c>
      <c r="AA32" s="25">
        <f>IF(AP32="1",BG32,0)</f>
        <v>0</v>
      </c>
      <c r="AB32" s="25">
        <f>IF(AP32="1",BH32,0)</f>
        <v>0</v>
      </c>
      <c r="AC32" s="25">
        <f>IF(AP32="7",BG32,0)</f>
        <v>0</v>
      </c>
      <c r="AD32" s="25">
        <f>IF(AP32="7",BH32,0)</f>
        <v>0</v>
      </c>
      <c r="AE32" s="25">
        <f>IF(AP32="2",BG32,0)</f>
        <v>0</v>
      </c>
      <c r="AF32" s="25">
        <f>IF(AP32="2",BH32,0)</f>
        <v>0</v>
      </c>
      <c r="AG32" s="25">
        <f>IF(AP32="0",BI32,0)</f>
        <v>0</v>
      </c>
      <c r="AH32" s="22" t="s">
        <v>7</v>
      </c>
      <c r="AI32" s="17">
        <f>IF(AM32=0,K32,0)</f>
        <v>0</v>
      </c>
      <c r="AJ32" s="17">
        <f>IF(AM32=15,K32,0)</f>
        <v>0</v>
      </c>
      <c r="AK32" s="17">
        <f>IF(AM32=21,K32,0)</f>
        <v>0</v>
      </c>
      <c r="AM32" s="25">
        <v>21</v>
      </c>
      <c r="AN32" s="25">
        <f>H32*0</f>
        <v>0</v>
      </c>
      <c r="AO32" s="25">
        <f>H32*(1-0)</f>
        <v>0</v>
      </c>
      <c r="AP32" s="26" t="s">
        <v>7</v>
      </c>
      <c r="AU32" s="25">
        <f>AV32+AW32</f>
        <v>0</v>
      </c>
      <c r="AV32" s="25">
        <f>G32*AN32</f>
        <v>0</v>
      </c>
      <c r="AW32" s="25">
        <f>G32*AO32</f>
        <v>0</v>
      </c>
      <c r="AX32" s="28" t="s">
        <v>390</v>
      </c>
      <c r="AY32" s="28" t="s">
        <v>408</v>
      </c>
      <c r="AZ32" s="22" t="s">
        <v>419</v>
      </c>
      <c r="BB32" s="25">
        <f>AV32+AW32</f>
        <v>0</v>
      </c>
      <c r="BC32" s="25">
        <f>H32/(100-BD32)*100</f>
        <v>0</v>
      </c>
      <c r="BD32" s="25">
        <v>0</v>
      </c>
      <c r="BE32" s="25">
        <f>M32</f>
        <v>0</v>
      </c>
      <c r="BG32" s="17">
        <f>G32*AN32</f>
        <v>0</v>
      </c>
      <c r="BH32" s="17">
        <f>G32*AO32</f>
        <v>0</v>
      </c>
      <c r="BI32" s="17">
        <f>G32*H32</f>
        <v>0</v>
      </c>
      <c r="BJ32" s="17" t="s">
        <v>426</v>
      </c>
      <c r="BK32" s="25">
        <v>16</v>
      </c>
    </row>
    <row r="33" spans="1:14" ht="12.75">
      <c r="A33" s="4"/>
      <c r="B33" s="76"/>
      <c r="C33" s="76"/>
      <c r="D33" s="77" t="s">
        <v>222</v>
      </c>
      <c r="E33" s="77"/>
      <c r="F33" s="76"/>
      <c r="G33" s="78">
        <v>13.18</v>
      </c>
      <c r="H33" s="76"/>
      <c r="I33" s="76"/>
      <c r="J33" s="76"/>
      <c r="K33" s="76"/>
      <c r="L33" s="76"/>
      <c r="M33" s="76"/>
      <c r="N33" s="4"/>
    </row>
    <row r="34" spans="1:46" ht="12.75">
      <c r="A34" s="71"/>
      <c r="B34" s="72" t="s">
        <v>7</v>
      </c>
      <c r="C34" s="72" t="s">
        <v>24</v>
      </c>
      <c r="D34" s="139" t="s">
        <v>223</v>
      </c>
      <c r="E34" s="140"/>
      <c r="F34" s="73" t="s">
        <v>6</v>
      </c>
      <c r="G34" s="73" t="s">
        <v>6</v>
      </c>
      <c r="H34" s="73" t="s">
        <v>6</v>
      </c>
      <c r="I34" s="74">
        <f>SUM(I35:I35)</f>
        <v>0</v>
      </c>
      <c r="J34" s="74">
        <f>SUM(J35:J35)</f>
        <v>0</v>
      </c>
      <c r="K34" s="74">
        <f>SUM(K35:K35)</f>
        <v>0</v>
      </c>
      <c r="L34" s="75"/>
      <c r="M34" s="74">
        <f>SUM(M35:M35)</f>
        <v>0</v>
      </c>
      <c r="N34" s="4"/>
      <c r="AH34" s="22" t="s">
        <v>7</v>
      </c>
      <c r="AR34" s="30">
        <f>SUM(AI35:AI35)</f>
        <v>0</v>
      </c>
      <c r="AS34" s="30">
        <f>SUM(AJ35:AJ35)</f>
        <v>0</v>
      </c>
      <c r="AT34" s="30">
        <f>SUM(AK35:AK35)</f>
        <v>0</v>
      </c>
    </row>
    <row r="35" spans="1:63" ht="12.75">
      <c r="A35" s="33" t="s">
        <v>17</v>
      </c>
      <c r="B35" s="14" t="s">
        <v>7</v>
      </c>
      <c r="C35" s="14" t="s">
        <v>119</v>
      </c>
      <c r="D35" s="115" t="s">
        <v>224</v>
      </c>
      <c r="E35" s="142"/>
      <c r="F35" s="14" t="s">
        <v>351</v>
      </c>
      <c r="G35" s="25">
        <v>400.65</v>
      </c>
      <c r="H35" s="25"/>
      <c r="I35" s="25">
        <f>G35*AN35</f>
        <v>0</v>
      </c>
      <c r="J35" s="25">
        <f>G35*AO35</f>
        <v>0</v>
      </c>
      <c r="K35" s="25">
        <f>G35*H35</f>
        <v>0</v>
      </c>
      <c r="L35" s="25">
        <v>0</v>
      </c>
      <c r="M35" s="25">
        <f>G35*L35</f>
        <v>0</v>
      </c>
      <c r="N35" s="4"/>
      <c r="Y35" s="25">
        <f>IF(AP35="5",BI35,0)</f>
        <v>0</v>
      </c>
      <c r="AA35" s="25">
        <f>IF(AP35="1",BG35,0)</f>
        <v>0</v>
      </c>
      <c r="AB35" s="25">
        <f>IF(AP35="1",BH35,0)</f>
        <v>0</v>
      </c>
      <c r="AC35" s="25">
        <f>IF(AP35="7",BG35,0)</f>
        <v>0</v>
      </c>
      <c r="AD35" s="25">
        <f>IF(AP35="7",BH35,0)</f>
        <v>0</v>
      </c>
      <c r="AE35" s="25">
        <f>IF(AP35="2",BG35,0)</f>
        <v>0</v>
      </c>
      <c r="AF35" s="25">
        <f>IF(AP35="2",BH35,0)</f>
        <v>0</v>
      </c>
      <c r="AG35" s="25">
        <f>IF(AP35="0",BI35,0)</f>
        <v>0</v>
      </c>
      <c r="AH35" s="22" t="s">
        <v>7</v>
      </c>
      <c r="AI35" s="17">
        <f>IF(AM35=0,K35,0)</f>
        <v>0</v>
      </c>
      <c r="AJ35" s="17">
        <f>IF(AM35=15,K35,0)</f>
        <v>0</v>
      </c>
      <c r="AK35" s="17">
        <f>IF(AM35=21,K35,0)</f>
        <v>0</v>
      </c>
      <c r="AM35" s="25">
        <v>21</v>
      </c>
      <c r="AN35" s="25">
        <f>H35*0</f>
        <v>0</v>
      </c>
      <c r="AO35" s="25">
        <f>H35*(1-0)</f>
        <v>0</v>
      </c>
      <c r="AP35" s="26" t="s">
        <v>7</v>
      </c>
      <c r="AU35" s="25">
        <f>AV35+AW35</f>
        <v>0</v>
      </c>
      <c r="AV35" s="25">
        <f>G35*AN35</f>
        <v>0</v>
      </c>
      <c r="AW35" s="25">
        <f>G35*AO35</f>
        <v>0</v>
      </c>
      <c r="AX35" s="28" t="s">
        <v>391</v>
      </c>
      <c r="AY35" s="28" t="s">
        <v>408</v>
      </c>
      <c r="AZ35" s="22" t="s">
        <v>419</v>
      </c>
      <c r="BB35" s="25">
        <f>AV35+AW35</f>
        <v>0</v>
      </c>
      <c r="BC35" s="25">
        <f>H35/(100-BD35)*100</f>
        <v>0</v>
      </c>
      <c r="BD35" s="25">
        <v>0</v>
      </c>
      <c r="BE35" s="25">
        <f>M35</f>
        <v>0</v>
      </c>
      <c r="BG35" s="17">
        <f>G35*AN35</f>
        <v>0</v>
      </c>
      <c r="BH35" s="17">
        <f>G35*AO35</f>
        <v>0</v>
      </c>
      <c r="BI35" s="17">
        <f>G35*H35</f>
        <v>0</v>
      </c>
      <c r="BJ35" s="17" t="s">
        <v>426</v>
      </c>
      <c r="BK35" s="25">
        <v>18</v>
      </c>
    </row>
    <row r="36" spans="1:14" ht="12.75">
      <c r="A36" s="4"/>
      <c r="B36" s="76"/>
      <c r="C36" s="76"/>
      <c r="D36" s="77" t="s">
        <v>211</v>
      </c>
      <c r="E36" s="77" t="s">
        <v>344</v>
      </c>
      <c r="F36" s="76"/>
      <c r="G36" s="78">
        <v>270.19</v>
      </c>
      <c r="H36" s="76"/>
      <c r="I36" s="76"/>
      <c r="J36" s="76"/>
      <c r="K36" s="76"/>
      <c r="L36" s="76"/>
      <c r="M36" s="76"/>
      <c r="N36" s="4"/>
    </row>
    <row r="37" spans="1:14" ht="12.75">
      <c r="A37" s="4"/>
      <c r="B37" s="76"/>
      <c r="C37" s="76"/>
      <c r="D37" s="77" t="s">
        <v>225</v>
      </c>
      <c r="E37" s="77" t="s">
        <v>345</v>
      </c>
      <c r="F37" s="76"/>
      <c r="G37" s="78">
        <v>130.46</v>
      </c>
      <c r="H37" s="76"/>
      <c r="I37" s="76"/>
      <c r="J37" s="76"/>
      <c r="K37" s="76"/>
      <c r="L37" s="76"/>
      <c r="M37" s="76"/>
      <c r="N37" s="4"/>
    </row>
    <row r="38" spans="1:46" ht="12.75">
      <c r="A38" s="71"/>
      <c r="B38" s="72" t="s">
        <v>7</v>
      </c>
      <c r="C38" s="72" t="s">
        <v>25</v>
      </c>
      <c r="D38" s="139" t="s">
        <v>226</v>
      </c>
      <c r="E38" s="140"/>
      <c r="F38" s="73" t="s">
        <v>6</v>
      </c>
      <c r="G38" s="73" t="s">
        <v>6</v>
      </c>
      <c r="H38" s="73" t="s">
        <v>6</v>
      </c>
      <c r="I38" s="74">
        <f>SUM(I39:I39)</f>
        <v>0</v>
      </c>
      <c r="J38" s="74">
        <f>SUM(J39:J39)</f>
        <v>0</v>
      </c>
      <c r="K38" s="74">
        <f>SUM(K39:K39)</f>
        <v>0</v>
      </c>
      <c r="L38" s="75"/>
      <c r="M38" s="74">
        <f>SUM(M39:M39)</f>
        <v>0</v>
      </c>
      <c r="N38" s="4"/>
      <c r="AH38" s="22" t="s">
        <v>7</v>
      </c>
      <c r="AR38" s="30">
        <f>SUM(AI39:AI39)</f>
        <v>0</v>
      </c>
      <c r="AS38" s="30">
        <f>SUM(AJ39:AJ39)</f>
        <v>0</v>
      </c>
      <c r="AT38" s="30">
        <f>SUM(AK39:AK39)</f>
        <v>0</v>
      </c>
    </row>
    <row r="39" spans="1:63" ht="12.75">
      <c r="A39" s="33" t="s">
        <v>18</v>
      </c>
      <c r="B39" s="14" t="s">
        <v>7</v>
      </c>
      <c r="C39" s="14" t="s">
        <v>120</v>
      </c>
      <c r="D39" s="115" t="s">
        <v>227</v>
      </c>
      <c r="E39" s="142"/>
      <c r="F39" s="14" t="s">
        <v>354</v>
      </c>
      <c r="G39" s="25">
        <v>1</v>
      </c>
      <c r="H39" s="25"/>
      <c r="I39" s="25">
        <f>G39*AN39</f>
        <v>0</v>
      </c>
      <c r="J39" s="25">
        <f>G39*AO39</f>
        <v>0</v>
      </c>
      <c r="K39" s="25">
        <f>G39*H39</f>
        <v>0</v>
      </c>
      <c r="L39" s="25">
        <v>0</v>
      </c>
      <c r="M39" s="25">
        <f>G39*L39</f>
        <v>0</v>
      </c>
      <c r="N39" s="4"/>
      <c r="Y39" s="25">
        <f>IF(AP39="5",BI39,0)</f>
        <v>0</v>
      </c>
      <c r="AA39" s="25">
        <f>IF(AP39="1",BG39,0)</f>
        <v>0</v>
      </c>
      <c r="AB39" s="25">
        <f>IF(AP39="1",BH39,0)</f>
        <v>0</v>
      </c>
      <c r="AC39" s="25">
        <f>IF(AP39="7",BG39,0)</f>
        <v>0</v>
      </c>
      <c r="AD39" s="25">
        <f>IF(AP39="7",BH39,0)</f>
        <v>0</v>
      </c>
      <c r="AE39" s="25">
        <f>IF(AP39="2",BG39,0)</f>
        <v>0</v>
      </c>
      <c r="AF39" s="25">
        <f>IF(AP39="2",BH39,0)</f>
        <v>0</v>
      </c>
      <c r="AG39" s="25">
        <f>IF(AP39="0",BI39,0)</f>
        <v>0</v>
      </c>
      <c r="AH39" s="22" t="s">
        <v>7</v>
      </c>
      <c r="AI39" s="17">
        <f>IF(AM39=0,K39,0)</f>
        <v>0</v>
      </c>
      <c r="AJ39" s="17">
        <f>IF(AM39=15,K39,0)</f>
        <v>0</v>
      </c>
      <c r="AK39" s="17">
        <f>IF(AM39=21,K39,0)</f>
        <v>0</v>
      </c>
      <c r="AM39" s="25">
        <v>21</v>
      </c>
      <c r="AN39" s="25">
        <f>H39*0</f>
        <v>0</v>
      </c>
      <c r="AO39" s="25">
        <f>H39*(1-0)</f>
        <v>0</v>
      </c>
      <c r="AP39" s="26" t="s">
        <v>7</v>
      </c>
      <c r="AU39" s="25">
        <f>AV39+AW39</f>
        <v>0</v>
      </c>
      <c r="AV39" s="25">
        <f>G39*AN39</f>
        <v>0</v>
      </c>
      <c r="AW39" s="25">
        <f>G39*AO39</f>
        <v>0</v>
      </c>
      <c r="AX39" s="28" t="s">
        <v>392</v>
      </c>
      <c r="AY39" s="28" t="s">
        <v>408</v>
      </c>
      <c r="AZ39" s="22" t="s">
        <v>419</v>
      </c>
      <c r="BB39" s="25">
        <f>AV39+AW39</f>
        <v>0</v>
      </c>
      <c r="BC39" s="25">
        <f>H39/(100-BD39)*100</f>
        <v>0</v>
      </c>
      <c r="BD39" s="25">
        <v>0</v>
      </c>
      <c r="BE39" s="25">
        <f>M39</f>
        <v>0</v>
      </c>
      <c r="BG39" s="17">
        <f>G39*AN39</f>
        <v>0</v>
      </c>
      <c r="BH39" s="17">
        <f>G39*AO39</f>
        <v>0</v>
      </c>
      <c r="BI39" s="17">
        <f>G39*H39</f>
        <v>0</v>
      </c>
      <c r="BJ39" s="17" t="s">
        <v>426</v>
      </c>
      <c r="BK39" s="25">
        <v>19</v>
      </c>
    </row>
    <row r="40" spans="1:14" ht="12.75">
      <c r="A40" s="4"/>
      <c r="B40" s="76"/>
      <c r="C40" s="76"/>
      <c r="D40" s="77" t="s">
        <v>228</v>
      </c>
      <c r="E40" s="77"/>
      <c r="F40" s="76"/>
      <c r="G40" s="78">
        <v>1</v>
      </c>
      <c r="H40" s="76"/>
      <c r="I40" s="76"/>
      <c r="J40" s="76"/>
      <c r="K40" s="76"/>
      <c r="L40" s="76"/>
      <c r="M40" s="76"/>
      <c r="N40" s="4"/>
    </row>
    <row r="41" spans="1:46" ht="12.75">
      <c r="A41" s="71"/>
      <c r="B41" s="72" t="s">
        <v>7</v>
      </c>
      <c r="C41" s="72" t="s">
        <v>62</v>
      </c>
      <c r="D41" s="139" t="s">
        <v>229</v>
      </c>
      <c r="E41" s="140"/>
      <c r="F41" s="73" t="s">
        <v>6</v>
      </c>
      <c r="G41" s="73" t="s">
        <v>6</v>
      </c>
      <c r="H41" s="73" t="s">
        <v>6</v>
      </c>
      <c r="I41" s="74">
        <f>SUM(I42:I46)</f>
        <v>0</v>
      </c>
      <c r="J41" s="74">
        <f>SUM(J42:J46)</f>
        <v>0</v>
      </c>
      <c r="K41" s="74">
        <f>SUM(K42:K46)</f>
        <v>0</v>
      </c>
      <c r="L41" s="75"/>
      <c r="M41" s="74">
        <f>SUM(M42:M46)</f>
        <v>130.17237160000002</v>
      </c>
      <c r="N41" s="4"/>
      <c r="AH41" s="22" t="s">
        <v>7</v>
      </c>
      <c r="AR41" s="30">
        <f>SUM(AI42:AI46)</f>
        <v>0</v>
      </c>
      <c r="AS41" s="30">
        <f>SUM(AJ42:AJ46)</f>
        <v>0</v>
      </c>
      <c r="AT41" s="30">
        <f>SUM(AK42:AK46)</f>
        <v>0</v>
      </c>
    </row>
    <row r="42" spans="1:63" ht="12.75">
      <c r="A42" s="33" t="s">
        <v>19</v>
      </c>
      <c r="B42" s="14" t="s">
        <v>7</v>
      </c>
      <c r="C42" s="14" t="s">
        <v>121</v>
      </c>
      <c r="D42" s="115" t="s">
        <v>230</v>
      </c>
      <c r="E42" s="142"/>
      <c r="F42" s="14" t="s">
        <v>351</v>
      </c>
      <c r="G42" s="25">
        <v>270.19</v>
      </c>
      <c r="H42" s="25"/>
      <c r="I42" s="25">
        <f>G42*AN42</f>
        <v>0</v>
      </c>
      <c r="J42" s="25">
        <f>G42*AO42</f>
        <v>0</v>
      </c>
      <c r="K42" s="25">
        <f>G42*H42</f>
        <v>0</v>
      </c>
      <c r="L42" s="25">
        <v>0.27994</v>
      </c>
      <c r="M42" s="25">
        <f>G42*L42</f>
        <v>75.63698860000001</v>
      </c>
      <c r="N42" s="4"/>
      <c r="Y42" s="25">
        <f>IF(AP42="5",BI42,0)</f>
        <v>0</v>
      </c>
      <c r="AA42" s="25">
        <f>IF(AP42="1",BG42,0)</f>
        <v>0</v>
      </c>
      <c r="AB42" s="25">
        <f>IF(AP42="1",BH42,0)</f>
        <v>0</v>
      </c>
      <c r="AC42" s="25">
        <f>IF(AP42="7",BG42,0)</f>
        <v>0</v>
      </c>
      <c r="AD42" s="25">
        <f>IF(AP42="7",BH42,0)</f>
        <v>0</v>
      </c>
      <c r="AE42" s="25">
        <f>IF(AP42="2",BG42,0)</f>
        <v>0</v>
      </c>
      <c r="AF42" s="25">
        <f>IF(AP42="2",BH42,0)</f>
        <v>0</v>
      </c>
      <c r="AG42" s="25">
        <f>IF(AP42="0",BI42,0)</f>
        <v>0</v>
      </c>
      <c r="AH42" s="22" t="s">
        <v>7</v>
      </c>
      <c r="AI42" s="17">
        <f>IF(AM42=0,K42,0)</f>
        <v>0</v>
      </c>
      <c r="AJ42" s="17">
        <f>IF(AM42=15,K42,0)</f>
        <v>0</v>
      </c>
      <c r="AK42" s="17">
        <f>IF(AM42=21,K42,0)</f>
        <v>0</v>
      </c>
      <c r="AM42" s="25">
        <v>21</v>
      </c>
      <c r="AN42" s="25">
        <f>H42*0.865915944343779</f>
        <v>0</v>
      </c>
      <c r="AO42" s="25">
        <f>H42*(1-0.865915944343779)</f>
        <v>0</v>
      </c>
      <c r="AP42" s="26" t="s">
        <v>7</v>
      </c>
      <c r="AU42" s="25">
        <f>AV42+AW42</f>
        <v>0</v>
      </c>
      <c r="AV42" s="25">
        <f>G42*AN42</f>
        <v>0</v>
      </c>
      <c r="AW42" s="25">
        <f>G42*AO42</f>
        <v>0</v>
      </c>
      <c r="AX42" s="28" t="s">
        <v>393</v>
      </c>
      <c r="AY42" s="28" t="s">
        <v>409</v>
      </c>
      <c r="AZ42" s="22" t="s">
        <v>419</v>
      </c>
      <c r="BB42" s="25">
        <f>AV42+AW42</f>
        <v>0</v>
      </c>
      <c r="BC42" s="25">
        <f>H42/(100-BD42)*100</f>
        <v>0</v>
      </c>
      <c r="BD42" s="25">
        <v>0</v>
      </c>
      <c r="BE42" s="25">
        <f>M42</f>
        <v>75.63698860000001</v>
      </c>
      <c r="BG42" s="17">
        <f>G42*AN42</f>
        <v>0</v>
      </c>
      <c r="BH42" s="17">
        <f>G42*AO42</f>
        <v>0</v>
      </c>
      <c r="BI42" s="17">
        <f>G42*H42</f>
        <v>0</v>
      </c>
      <c r="BJ42" s="17" t="s">
        <v>426</v>
      </c>
      <c r="BK42" s="25">
        <v>56</v>
      </c>
    </row>
    <row r="43" spans="1:14" ht="12.75">
      <c r="A43" s="4"/>
      <c r="B43" s="76"/>
      <c r="C43" s="76"/>
      <c r="D43" s="77" t="s">
        <v>211</v>
      </c>
      <c r="E43" s="77"/>
      <c r="F43" s="76"/>
      <c r="G43" s="78">
        <v>270.19</v>
      </c>
      <c r="H43" s="76"/>
      <c r="I43" s="76"/>
      <c r="J43" s="76"/>
      <c r="K43" s="76"/>
      <c r="L43" s="76"/>
      <c r="M43" s="76"/>
      <c r="N43" s="4"/>
    </row>
    <row r="44" spans="1:63" ht="12.75">
      <c r="A44" s="33" t="s">
        <v>20</v>
      </c>
      <c r="B44" s="14" t="s">
        <v>7</v>
      </c>
      <c r="C44" s="14" t="s">
        <v>122</v>
      </c>
      <c r="D44" s="115" t="s">
        <v>231</v>
      </c>
      <c r="E44" s="142"/>
      <c r="F44" s="14" t="s">
        <v>351</v>
      </c>
      <c r="G44" s="25">
        <v>72.46</v>
      </c>
      <c r="H44" s="25"/>
      <c r="I44" s="25">
        <f>G44*AN44</f>
        <v>0</v>
      </c>
      <c r="J44" s="25">
        <f>G44*AO44</f>
        <v>0</v>
      </c>
      <c r="K44" s="25">
        <f>G44*H44</f>
        <v>0</v>
      </c>
      <c r="L44" s="25">
        <v>0.55125</v>
      </c>
      <c r="M44" s="25">
        <f>G44*L44</f>
        <v>39.943574999999996</v>
      </c>
      <c r="N44" s="4"/>
      <c r="Y44" s="25">
        <f>IF(AP44="5",BI44,0)</f>
        <v>0</v>
      </c>
      <c r="AA44" s="25">
        <f>IF(AP44="1",BG44,0)</f>
        <v>0</v>
      </c>
      <c r="AB44" s="25">
        <f>IF(AP44="1",BH44,0)</f>
        <v>0</v>
      </c>
      <c r="AC44" s="25">
        <f>IF(AP44="7",BG44,0)</f>
        <v>0</v>
      </c>
      <c r="AD44" s="25">
        <f>IF(AP44="7",BH44,0)</f>
        <v>0</v>
      </c>
      <c r="AE44" s="25">
        <f>IF(AP44="2",BG44,0)</f>
        <v>0</v>
      </c>
      <c r="AF44" s="25">
        <f>IF(AP44="2",BH44,0)</f>
        <v>0</v>
      </c>
      <c r="AG44" s="25">
        <f>IF(AP44="0",BI44,0)</f>
        <v>0</v>
      </c>
      <c r="AH44" s="22" t="s">
        <v>7</v>
      </c>
      <c r="AI44" s="17">
        <f>IF(AM44=0,K44,0)</f>
        <v>0</v>
      </c>
      <c r="AJ44" s="17">
        <f>IF(AM44=15,K44,0)</f>
        <v>0</v>
      </c>
      <c r="AK44" s="17">
        <f>IF(AM44=21,K44,0)</f>
        <v>0</v>
      </c>
      <c r="AM44" s="25">
        <v>21</v>
      </c>
      <c r="AN44" s="25">
        <f>H44*0.883899558810745</f>
        <v>0</v>
      </c>
      <c r="AO44" s="25">
        <f>H44*(1-0.883899558810745)</f>
        <v>0</v>
      </c>
      <c r="AP44" s="26" t="s">
        <v>7</v>
      </c>
      <c r="AU44" s="25">
        <f>AV44+AW44</f>
        <v>0</v>
      </c>
      <c r="AV44" s="25">
        <f>G44*AN44</f>
        <v>0</v>
      </c>
      <c r="AW44" s="25">
        <f>G44*AO44</f>
        <v>0</v>
      </c>
      <c r="AX44" s="28" t="s">
        <v>393</v>
      </c>
      <c r="AY44" s="28" t="s">
        <v>409</v>
      </c>
      <c r="AZ44" s="22" t="s">
        <v>419</v>
      </c>
      <c r="BB44" s="25">
        <f>AV44+AW44</f>
        <v>0</v>
      </c>
      <c r="BC44" s="25">
        <f>H44/(100-BD44)*100</f>
        <v>0</v>
      </c>
      <c r="BD44" s="25">
        <v>0</v>
      </c>
      <c r="BE44" s="25">
        <f>M44</f>
        <v>39.943574999999996</v>
      </c>
      <c r="BG44" s="17">
        <f>G44*AN44</f>
        <v>0</v>
      </c>
      <c r="BH44" s="17">
        <f>G44*AO44</f>
        <v>0</v>
      </c>
      <c r="BI44" s="17">
        <f>G44*H44</f>
        <v>0</v>
      </c>
      <c r="BJ44" s="17" t="s">
        <v>426</v>
      </c>
      <c r="BK44" s="25">
        <v>56</v>
      </c>
    </row>
    <row r="45" spans="1:14" ht="12.75">
      <c r="A45" s="4"/>
      <c r="B45" s="76"/>
      <c r="C45" s="76"/>
      <c r="D45" s="77" t="s">
        <v>204</v>
      </c>
      <c r="E45" s="77"/>
      <c r="F45" s="76"/>
      <c r="G45" s="78">
        <v>72.46</v>
      </c>
      <c r="H45" s="76"/>
      <c r="I45" s="76"/>
      <c r="J45" s="76"/>
      <c r="K45" s="76"/>
      <c r="L45" s="76"/>
      <c r="M45" s="76"/>
      <c r="N45" s="4"/>
    </row>
    <row r="46" spans="1:63" ht="12.75">
      <c r="A46" s="33" t="s">
        <v>21</v>
      </c>
      <c r="B46" s="14" t="s">
        <v>7</v>
      </c>
      <c r="C46" s="14" t="s">
        <v>123</v>
      </c>
      <c r="D46" s="115" t="s">
        <v>232</v>
      </c>
      <c r="E46" s="142"/>
      <c r="F46" s="14" t="s">
        <v>351</v>
      </c>
      <c r="G46" s="25">
        <v>28.8</v>
      </c>
      <c r="H46" s="25"/>
      <c r="I46" s="25">
        <f>G46*AN46</f>
        <v>0</v>
      </c>
      <c r="J46" s="25">
        <f>G46*AO46</f>
        <v>0</v>
      </c>
      <c r="K46" s="25">
        <f>G46*H46</f>
        <v>0</v>
      </c>
      <c r="L46" s="25">
        <v>0.50666</v>
      </c>
      <c r="M46" s="25">
        <f>G46*L46</f>
        <v>14.591808</v>
      </c>
      <c r="N46" s="4"/>
      <c r="Y46" s="25">
        <f>IF(AP46="5",BI46,0)</f>
        <v>0</v>
      </c>
      <c r="AA46" s="25">
        <f>IF(AP46="1",BG46,0)</f>
        <v>0</v>
      </c>
      <c r="AB46" s="25">
        <f>IF(AP46="1",BH46,0)</f>
        <v>0</v>
      </c>
      <c r="AC46" s="25">
        <f>IF(AP46="7",BG46,0)</f>
        <v>0</v>
      </c>
      <c r="AD46" s="25">
        <f>IF(AP46="7",BH46,0)</f>
        <v>0</v>
      </c>
      <c r="AE46" s="25">
        <f>IF(AP46="2",BG46,0)</f>
        <v>0</v>
      </c>
      <c r="AF46" s="25">
        <f>IF(AP46="2",BH46,0)</f>
        <v>0</v>
      </c>
      <c r="AG46" s="25">
        <f>IF(AP46="0",BI46,0)</f>
        <v>0</v>
      </c>
      <c r="AH46" s="22" t="s">
        <v>7</v>
      </c>
      <c r="AI46" s="17">
        <f>IF(AM46=0,K46,0)</f>
        <v>0</v>
      </c>
      <c r="AJ46" s="17">
        <f>IF(AM46=15,K46,0)</f>
        <v>0</v>
      </c>
      <c r="AK46" s="17">
        <f>IF(AM46=21,K46,0)</f>
        <v>0</v>
      </c>
      <c r="AM46" s="25">
        <v>21</v>
      </c>
      <c r="AN46" s="25">
        <f>H46*0.848170822446402</f>
        <v>0</v>
      </c>
      <c r="AO46" s="25">
        <f>H46*(1-0.848170822446402)</f>
        <v>0</v>
      </c>
      <c r="AP46" s="26" t="s">
        <v>7</v>
      </c>
      <c r="AU46" s="25">
        <f>AV46+AW46</f>
        <v>0</v>
      </c>
      <c r="AV46" s="25">
        <f>G46*AN46</f>
        <v>0</v>
      </c>
      <c r="AW46" s="25">
        <f>G46*AO46</f>
        <v>0</v>
      </c>
      <c r="AX46" s="28" t="s">
        <v>393</v>
      </c>
      <c r="AY46" s="28" t="s">
        <v>409</v>
      </c>
      <c r="AZ46" s="22" t="s">
        <v>419</v>
      </c>
      <c r="BB46" s="25">
        <f>AV46+AW46</f>
        <v>0</v>
      </c>
      <c r="BC46" s="25">
        <f>H46/(100-BD46)*100</f>
        <v>0</v>
      </c>
      <c r="BD46" s="25">
        <v>0</v>
      </c>
      <c r="BE46" s="25">
        <f>M46</f>
        <v>14.591808</v>
      </c>
      <c r="BG46" s="17">
        <f>G46*AN46</f>
        <v>0</v>
      </c>
      <c r="BH46" s="17">
        <f>G46*AO46</f>
        <v>0</v>
      </c>
      <c r="BI46" s="17">
        <f>G46*H46</f>
        <v>0</v>
      </c>
      <c r="BJ46" s="17" t="s">
        <v>426</v>
      </c>
      <c r="BK46" s="25">
        <v>56</v>
      </c>
    </row>
    <row r="47" spans="1:14" ht="12.75">
      <c r="A47" s="4"/>
      <c r="B47" s="76"/>
      <c r="C47" s="76"/>
      <c r="D47" s="77" t="s">
        <v>233</v>
      </c>
      <c r="E47" s="77"/>
      <c r="F47" s="76"/>
      <c r="G47" s="78">
        <v>28.8</v>
      </c>
      <c r="H47" s="76"/>
      <c r="I47" s="76"/>
      <c r="J47" s="76"/>
      <c r="K47" s="76"/>
      <c r="L47" s="76"/>
      <c r="M47" s="76"/>
      <c r="N47" s="4"/>
    </row>
    <row r="48" spans="1:46" ht="12.75">
      <c r="A48" s="71"/>
      <c r="B48" s="72" t="s">
        <v>7</v>
      </c>
      <c r="C48" s="72" t="s">
        <v>63</v>
      </c>
      <c r="D48" s="139" t="s">
        <v>234</v>
      </c>
      <c r="E48" s="140"/>
      <c r="F48" s="73" t="s">
        <v>6</v>
      </c>
      <c r="G48" s="73" t="s">
        <v>6</v>
      </c>
      <c r="H48" s="73" t="s">
        <v>6</v>
      </c>
      <c r="I48" s="74">
        <f>SUM(I49:I51)</f>
        <v>0</v>
      </c>
      <c r="J48" s="74">
        <f>SUM(J49:J51)</f>
        <v>0</v>
      </c>
      <c r="K48" s="74">
        <f>SUM(K49:K51)</f>
        <v>0</v>
      </c>
      <c r="L48" s="75"/>
      <c r="M48" s="74">
        <f>SUM(M49:M51)</f>
        <v>5.002368</v>
      </c>
      <c r="N48" s="4"/>
      <c r="AH48" s="22" t="s">
        <v>7</v>
      </c>
      <c r="AR48" s="30">
        <f>SUM(AI49:AI51)</f>
        <v>0</v>
      </c>
      <c r="AS48" s="30">
        <f>SUM(AJ49:AJ51)</f>
        <v>0</v>
      </c>
      <c r="AT48" s="30">
        <f>SUM(AK49:AK51)</f>
        <v>0</v>
      </c>
    </row>
    <row r="49" spans="1:63" ht="12.75">
      <c r="A49" s="33" t="s">
        <v>22</v>
      </c>
      <c r="B49" s="14" t="s">
        <v>7</v>
      </c>
      <c r="C49" s="14" t="s">
        <v>124</v>
      </c>
      <c r="D49" s="115" t="s">
        <v>235</v>
      </c>
      <c r="E49" s="142"/>
      <c r="F49" s="14" t="s">
        <v>351</v>
      </c>
      <c r="G49" s="25">
        <v>38.4</v>
      </c>
      <c r="H49" s="25"/>
      <c r="I49" s="25">
        <f>G49*AN49</f>
        <v>0</v>
      </c>
      <c r="J49" s="25">
        <f>G49*AO49</f>
        <v>0</v>
      </c>
      <c r="K49" s="25">
        <f>G49*H49</f>
        <v>0</v>
      </c>
      <c r="L49" s="25">
        <v>0.12966</v>
      </c>
      <c r="M49" s="25">
        <f>G49*L49</f>
        <v>4.978943999999999</v>
      </c>
      <c r="N49" s="4"/>
      <c r="Y49" s="25">
        <f>IF(AP49="5",BI49,0)</f>
        <v>0</v>
      </c>
      <c r="AA49" s="25">
        <f>IF(AP49="1",BG49,0)</f>
        <v>0</v>
      </c>
      <c r="AB49" s="25">
        <f>IF(AP49="1",BH49,0)</f>
        <v>0</v>
      </c>
      <c r="AC49" s="25">
        <f>IF(AP49="7",BG49,0)</f>
        <v>0</v>
      </c>
      <c r="AD49" s="25">
        <f>IF(AP49="7",BH49,0)</f>
        <v>0</v>
      </c>
      <c r="AE49" s="25">
        <f>IF(AP49="2",BG49,0)</f>
        <v>0</v>
      </c>
      <c r="AF49" s="25">
        <f>IF(AP49="2",BH49,0)</f>
        <v>0</v>
      </c>
      <c r="AG49" s="25">
        <f>IF(AP49="0",BI49,0)</f>
        <v>0</v>
      </c>
      <c r="AH49" s="22" t="s">
        <v>7</v>
      </c>
      <c r="AI49" s="17">
        <f>IF(AM49=0,K49,0)</f>
        <v>0</v>
      </c>
      <c r="AJ49" s="17">
        <f>IF(AM49=15,K49,0)</f>
        <v>0</v>
      </c>
      <c r="AK49" s="17">
        <f>IF(AM49=21,K49,0)</f>
        <v>0</v>
      </c>
      <c r="AM49" s="25">
        <v>21</v>
      </c>
      <c r="AN49" s="25">
        <f>H49*0.777800586510264</f>
        <v>0</v>
      </c>
      <c r="AO49" s="25">
        <f>H49*(1-0.777800586510264)</f>
        <v>0</v>
      </c>
      <c r="AP49" s="26" t="s">
        <v>7</v>
      </c>
      <c r="AU49" s="25">
        <f>AV49+AW49</f>
        <v>0</v>
      </c>
      <c r="AV49" s="25">
        <f>G49*AN49</f>
        <v>0</v>
      </c>
      <c r="AW49" s="25">
        <f>G49*AO49</f>
        <v>0</v>
      </c>
      <c r="AX49" s="28" t="s">
        <v>394</v>
      </c>
      <c r="AY49" s="28" t="s">
        <v>409</v>
      </c>
      <c r="AZ49" s="22" t="s">
        <v>419</v>
      </c>
      <c r="BB49" s="25">
        <f>AV49+AW49</f>
        <v>0</v>
      </c>
      <c r="BC49" s="25">
        <f>H49/(100-BD49)*100</f>
        <v>0</v>
      </c>
      <c r="BD49" s="25">
        <v>0</v>
      </c>
      <c r="BE49" s="25">
        <f>M49</f>
        <v>4.978943999999999</v>
      </c>
      <c r="BG49" s="17">
        <f>G49*AN49</f>
        <v>0</v>
      </c>
      <c r="BH49" s="17">
        <f>G49*AO49</f>
        <v>0</v>
      </c>
      <c r="BI49" s="17">
        <f>G49*H49</f>
        <v>0</v>
      </c>
      <c r="BJ49" s="17" t="s">
        <v>426</v>
      </c>
      <c r="BK49" s="25">
        <v>57</v>
      </c>
    </row>
    <row r="50" spans="1:14" ht="12.75">
      <c r="A50" s="4"/>
      <c r="B50" s="76"/>
      <c r="C50" s="76"/>
      <c r="D50" s="77" t="s">
        <v>236</v>
      </c>
      <c r="E50" s="77"/>
      <c r="F50" s="76"/>
      <c r="G50" s="78">
        <v>38.4</v>
      </c>
      <c r="H50" s="76"/>
      <c r="I50" s="76"/>
      <c r="J50" s="76"/>
      <c r="K50" s="76"/>
      <c r="L50" s="76"/>
      <c r="M50" s="76"/>
      <c r="N50" s="4"/>
    </row>
    <row r="51" spans="1:63" ht="12.75">
      <c r="A51" s="33" t="s">
        <v>23</v>
      </c>
      <c r="B51" s="14" t="s">
        <v>7</v>
      </c>
      <c r="C51" s="14" t="s">
        <v>125</v>
      </c>
      <c r="D51" s="115" t="s">
        <v>237</v>
      </c>
      <c r="E51" s="142"/>
      <c r="F51" s="14" t="s">
        <v>351</v>
      </c>
      <c r="G51" s="25">
        <v>38.4</v>
      </c>
      <c r="H51" s="25"/>
      <c r="I51" s="25">
        <f>G51*AN51</f>
        <v>0</v>
      </c>
      <c r="J51" s="25">
        <f>G51*AO51</f>
        <v>0</v>
      </c>
      <c r="K51" s="25">
        <f>G51*H51</f>
        <v>0</v>
      </c>
      <c r="L51" s="25">
        <v>0.00061</v>
      </c>
      <c r="M51" s="25">
        <f>G51*L51</f>
        <v>0.023423999999999997</v>
      </c>
      <c r="N51" s="4"/>
      <c r="Y51" s="25">
        <f>IF(AP51="5",BI51,0)</f>
        <v>0</v>
      </c>
      <c r="AA51" s="25">
        <f>IF(AP51="1",BG51,0)</f>
        <v>0</v>
      </c>
      <c r="AB51" s="25">
        <f>IF(AP51="1",BH51,0)</f>
        <v>0</v>
      </c>
      <c r="AC51" s="25">
        <f>IF(AP51="7",BG51,0)</f>
        <v>0</v>
      </c>
      <c r="AD51" s="25">
        <f>IF(AP51="7",BH51,0)</f>
        <v>0</v>
      </c>
      <c r="AE51" s="25">
        <f>IF(AP51="2",BG51,0)</f>
        <v>0</v>
      </c>
      <c r="AF51" s="25">
        <f>IF(AP51="2",BH51,0)</f>
        <v>0</v>
      </c>
      <c r="AG51" s="25">
        <f>IF(AP51="0",BI51,0)</f>
        <v>0</v>
      </c>
      <c r="AH51" s="22" t="s">
        <v>7</v>
      </c>
      <c r="AI51" s="17">
        <f>IF(AM51=0,K51,0)</f>
        <v>0</v>
      </c>
      <c r="AJ51" s="17">
        <f>IF(AM51=15,K51,0)</f>
        <v>0</v>
      </c>
      <c r="AK51" s="17">
        <f>IF(AM51=21,K51,0)</f>
        <v>0</v>
      </c>
      <c r="AM51" s="25">
        <v>21</v>
      </c>
      <c r="AN51" s="25">
        <f>H51*0.925708252683442</f>
        <v>0</v>
      </c>
      <c r="AO51" s="25">
        <f>H51*(1-0.925708252683442)</f>
        <v>0</v>
      </c>
      <c r="AP51" s="26" t="s">
        <v>7</v>
      </c>
      <c r="AU51" s="25">
        <f>AV51+AW51</f>
        <v>0</v>
      </c>
      <c r="AV51" s="25">
        <f>G51*AN51</f>
        <v>0</v>
      </c>
      <c r="AW51" s="25">
        <f>G51*AO51</f>
        <v>0</v>
      </c>
      <c r="AX51" s="28" t="s">
        <v>394</v>
      </c>
      <c r="AY51" s="28" t="s">
        <v>409</v>
      </c>
      <c r="AZ51" s="22" t="s">
        <v>419</v>
      </c>
      <c r="BB51" s="25">
        <f>AV51+AW51</f>
        <v>0</v>
      </c>
      <c r="BC51" s="25">
        <f>H51/(100-BD51)*100</f>
        <v>0</v>
      </c>
      <c r="BD51" s="25">
        <v>0</v>
      </c>
      <c r="BE51" s="25">
        <f>M51</f>
        <v>0.023423999999999997</v>
      </c>
      <c r="BG51" s="17">
        <f>G51*AN51</f>
        <v>0</v>
      </c>
      <c r="BH51" s="17">
        <f>G51*AO51</f>
        <v>0</v>
      </c>
      <c r="BI51" s="17">
        <f>G51*H51</f>
        <v>0</v>
      </c>
      <c r="BJ51" s="17" t="s">
        <v>426</v>
      </c>
      <c r="BK51" s="25">
        <v>57</v>
      </c>
    </row>
    <row r="52" spans="1:14" ht="12.75">
      <c r="A52" s="4"/>
      <c r="B52" s="76"/>
      <c r="C52" s="76"/>
      <c r="D52" s="77" t="s">
        <v>236</v>
      </c>
      <c r="E52" s="77"/>
      <c r="F52" s="76"/>
      <c r="G52" s="78">
        <v>38.4</v>
      </c>
      <c r="H52" s="76"/>
      <c r="I52" s="76"/>
      <c r="J52" s="76"/>
      <c r="K52" s="76"/>
      <c r="L52" s="76"/>
      <c r="M52" s="76"/>
      <c r="N52" s="4"/>
    </row>
    <row r="53" spans="1:46" ht="12.75">
      <c r="A53" s="71"/>
      <c r="B53" s="72" t="s">
        <v>7</v>
      </c>
      <c r="C53" s="72" t="s">
        <v>65</v>
      </c>
      <c r="D53" s="139" t="s">
        <v>238</v>
      </c>
      <c r="E53" s="140"/>
      <c r="F53" s="73" t="s">
        <v>6</v>
      </c>
      <c r="G53" s="73" t="s">
        <v>6</v>
      </c>
      <c r="H53" s="73" t="s">
        <v>6</v>
      </c>
      <c r="I53" s="74">
        <f>SUM(I54:I73)</f>
        <v>0</v>
      </c>
      <c r="J53" s="74">
        <f>SUM(J54:J73)</f>
        <v>0</v>
      </c>
      <c r="K53" s="74">
        <f>SUM(K54:K73)</f>
        <v>0</v>
      </c>
      <c r="L53" s="75"/>
      <c r="M53" s="74">
        <f>SUM(M54:M73)</f>
        <v>83.797013</v>
      </c>
      <c r="N53" s="4"/>
      <c r="AH53" s="22" t="s">
        <v>7</v>
      </c>
      <c r="AR53" s="30">
        <f>SUM(AI54:AI73)</f>
        <v>0</v>
      </c>
      <c r="AS53" s="30">
        <f>SUM(AJ54:AJ73)</f>
        <v>0</v>
      </c>
      <c r="AT53" s="30">
        <f>SUM(AK54:AK73)</f>
        <v>0</v>
      </c>
    </row>
    <row r="54" spans="1:63" ht="12.75">
      <c r="A54" s="33" t="s">
        <v>24</v>
      </c>
      <c r="B54" s="14" t="s">
        <v>7</v>
      </c>
      <c r="C54" s="14" t="s">
        <v>126</v>
      </c>
      <c r="D54" s="115" t="s">
        <v>239</v>
      </c>
      <c r="E54" s="142"/>
      <c r="F54" s="14" t="s">
        <v>351</v>
      </c>
      <c r="G54" s="25">
        <v>42.16</v>
      </c>
      <c r="H54" s="25"/>
      <c r="I54" s="25">
        <f>G54*AN54</f>
        <v>0</v>
      </c>
      <c r="J54" s="25">
        <f>G54*AO54</f>
        <v>0</v>
      </c>
      <c r="K54" s="25">
        <f>G54*H54</f>
        <v>0</v>
      </c>
      <c r="L54" s="25">
        <v>0.0739</v>
      </c>
      <c r="M54" s="25">
        <f>G54*L54</f>
        <v>3.1156239999999995</v>
      </c>
      <c r="N54" s="4"/>
      <c r="Y54" s="25">
        <f>IF(AP54="5",BI54,0)</f>
        <v>0</v>
      </c>
      <c r="AA54" s="25">
        <f>IF(AP54="1",BG54,0)</f>
        <v>0</v>
      </c>
      <c r="AB54" s="25">
        <f>IF(AP54="1",BH54,0)</f>
        <v>0</v>
      </c>
      <c r="AC54" s="25">
        <f>IF(AP54="7",BG54,0)</f>
        <v>0</v>
      </c>
      <c r="AD54" s="25">
        <f>IF(AP54="7",BH54,0)</f>
        <v>0</v>
      </c>
      <c r="AE54" s="25">
        <f>IF(AP54="2",BG54,0)</f>
        <v>0</v>
      </c>
      <c r="AF54" s="25">
        <f>IF(AP54="2",BH54,0)</f>
        <v>0</v>
      </c>
      <c r="AG54" s="25">
        <f>IF(AP54="0",BI54,0)</f>
        <v>0</v>
      </c>
      <c r="AH54" s="22" t="s">
        <v>7</v>
      </c>
      <c r="AI54" s="17">
        <f>IF(AM54=0,K54,0)</f>
        <v>0</v>
      </c>
      <c r="AJ54" s="17">
        <f>IF(AM54=15,K54,0)</f>
        <v>0</v>
      </c>
      <c r="AK54" s="17">
        <f>IF(AM54=21,K54,0)</f>
        <v>0</v>
      </c>
      <c r="AM54" s="25">
        <v>21</v>
      </c>
      <c r="AN54" s="25">
        <f>H54*0.16217192552124</f>
        <v>0</v>
      </c>
      <c r="AO54" s="25">
        <f>H54*(1-0.16217192552124)</f>
        <v>0</v>
      </c>
      <c r="AP54" s="26" t="s">
        <v>7</v>
      </c>
      <c r="AU54" s="25">
        <f>AV54+AW54</f>
        <v>0</v>
      </c>
      <c r="AV54" s="25">
        <f>G54*AN54</f>
        <v>0</v>
      </c>
      <c r="AW54" s="25">
        <f>G54*AO54</f>
        <v>0</v>
      </c>
      <c r="AX54" s="28" t="s">
        <v>395</v>
      </c>
      <c r="AY54" s="28" t="s">
        <v>409</v>
      </c>
      <c r="AZ54" s="22" t="s">
        <v>419</v>
      </c>
      <c r="BB54" s="25">
        <f>AV54+AW54</f>
        <v>0</v>
      </c>
      <c r="BC54" s="25">
        <f>H54/(100-BD54)*100</f>
        <v>0</v>
      </c>
      <c r="BD54" s="25">
        <v>0</v>
      </c>
      <c r="BE54" s="25">
        <f>M54</f>
        <v>3.1156239999999995</v>
      </c>
      <c r="BG54" s="17">
        <f>G54*AN54</f>
        <v>0</v>
      </c>
      <c r="BH54" s="17">
        <f>G54*AO54</f>
        <v>0</v>
      </c>
      <c r="BI54" s="17">
        <f>G54*H54</f>
        <v>0</v>
      </c>
      <c r="BJ54" s="17" t="s">
        <v>426</v>
      </c>
      <c r="BK54" s="25">
        <v>59</v>
      </c>
    </row>
    <row r="55" spans="1:14" ht="12.75">
      <c r="A55" s="4"/>
      <c r="B55" s="76"/>
      <c r="C55" s="76"/>
      <c r="D55" s="77" t="s">
        <v>240</v>
      </c>
      <c r="E55" s="77" t="s">
        <v>345</v>
      </c>
      <c r="F55" s="76"/>
      <c r="G55" s="78">
        <v>42.16</v>
      </c>
      <c r="H55" s="76"/>
      <c r="I55" s="76"/>
      <c r="J55" s="76"/>
      <c r="K55" s="76"/>
      <c r="L55" s="76"/>
      <c r="M55" s="76"/>
      <c r="N55" s="4"/>
    </row>
    <row r="56" spans="1:63" ht="12.75">
      <c r="A56" s="33" t="s">
        <v>25</v>
      </c>
      <c r="B56" s="14" t="s">
        <v>7</v>
      </c>
      <c r="C56" s="14" t="s">
        <v>127</v>
      </c>
      <c r="D56" s="115" t="s">
        <v>241</v>
      </c>
      <c r="E56" s="147"/>
      <c r="F56" s="14" t="s">
        <v>351</v>
      </c>
      <c r="G56" s="25">
        <v>13.22</v>
      </c>
      <c r="H56" s="25"/>
      <c r="I56" s="25">
        <f>G56*AN56</f>
        <v>0</v>
      </c>
      <c r="J56" s="25">
        <f>G56*AO56</f>
        <v>0</v>
      </c>
      <c r="K56" s="25">
        <f>G56*H56</f>
        <v>0</v>
      </c>
      <c r="L56" s="25">
        <v>0.176</v>
      </c>
      <c r="M56" s="25">
        <f>G56*L56</f>
        <v>2.32672</v>
      </c>
      <c r="N56" s="4"/>
      <c r="Y56" s="25">
        <f>IF(AP56="5",BI56,0)</f>
        <v>0</v>
      </c>
      <c r="AA56" s="25">
        <f>IF(AP56="1",BG56,0)</f>
        <v>0</v>
      </c>
      <c r="AB56" s="25">
        <f>IF(AP56="1",BH56,0)</f>
        <v>0</v>
      </c>
      <c r="AC56" s="25">
        <f>IF(AP56="7",BG56,0)</f>
        <v>0</v>
      </c>
      <c r="AD56" s="25">
        <f>IF(AP56="7",BH56,0)</f>
        <v>0</v>
      </c>
      <c r="AE56" s="25">
        <f>IF(AP56="2",BG56,0)</f>
        <v>0</v>
      </c>
      <c r="AF56" s="25">
        <f>IF(AP56="2",BH56,0)</f>
        <v>0</v>
      </c>
      <c r="AG56" s="25">
        <f>IF(AP56="0",BI56,0)</f>
        <v>0</v>
      </c>
      <c r="AH56" s="22" t="s">
        <v>7</v>
      </c>
      <c r="AI56" s="19">
        <f>IF(AM56=0,K56,0)</f>
        <v>0</v>
      </c>
      <c r="AJ56" s="19">
        <f>IF(AM56=15,K56,0)</f>
        <v>0</v>
      </c>
      <c r="AK56" s="19">
        <f>IF(AM56=21,K56,0)</f>
        <v>0</v>
      </c>
      <c r="AM56" s="25">
        <v>21</v>
      </c>
      <c r="AN56" s="25">
        <f>H56*1</f>
        <v>0</v>
      </c>
      <c r="AO56" s="25">
        <f>H56*(1-1)</f>
        <v>0</v>
      </c>
      <c r="AP56" s="27" t="s">
        <v>7</v>
      </c>
      <c r="AU56" s="25">
        <f>AV56+AW56</f>
        <v>0</v>
      </c>
      <c r="AV56" s="25">
        <f>G56*AN56</f>
        <v>0</v>
      </c>
      <c r="AW56" s="25">
        <f>G56*AO56</f>
        <v>0</v>
      </c>
      <c r="AX56" s="28" t="s">
        <v>395</v>
      </c>
      <c r="AY56" s="28" t="s">
        <v>409</v>
      </c>
      <c r="AZ56" s="22" t="s">
        <v>419</v>
      </c>
      <c r="BB56" s="25">
        <f>AV56+AW56</f>
        <v>0</v>
      </c>
      <c r="BC56" s="25">
        <f>H56/(100-BD56)*100</f>
        <v>0</v>
      </c>
      <c r="BD56" s="25">
        <v>0</v>
      </c>
      <c r="BE56" s="25">
        <f>M56</f>
        <v>2.32672</v>
      </c>
      <c r="BG56" s="19">
        <f>G56*AN56</f>
        <v>0</v>
      </c>
      <c r="BH56" s="19">
        <f>G56*AO56</f>
        <v>0</v>
      </c>
      <c r="BI56" s="19">
        <f>G56*H56</f>
        <v>0</v>
      </c>
      <c r="BJ56" s="19" t="s">
        <v>427</v>
      </c>
      <c r="BK56" s="25">
        <v>59</v>
      </c>
    </row>
    <row r="57" spans="1:14" ht="12.75">
      <c r="A57" s="4"/>
      <c r="B57" s="76"/>
      <c r="C57" s="76"/>
      <c r="D57" s="77" t="s">
        <v>242</v>
      </c>
      <c r="E57" s="77"/>
      <c r="F57" s="76"/>
      <c r="G57" s="78">
        <v>13.22</v>
      </c>
      <c r="H57" s="76"/>
      <c r="I57" s="76"/>
      <c r="J57" s="76"/>
      <c r="K57" s="76"/>
      <c r="L57" s="76"/>
      <c r="M57" s="76"/>
      <c r="N57" s="4"/>
    </row>
    <row r="58" spans="1:63" ht="12.75">
      <c r="A58" s="33" t="s">
        <v>26</v>
      </c>
      <c r="B58" s="14" t="s">
        <v>7</v>
      </c>
      <c r="C58" s="14" t="s">
        <v>128</v>
      </c>
      <c r="D58" s="115" t="s">
        <v>243</v>
      </c>
      <c r="E58" s="147"/>
      <c r="F58" s="14" t="s">
        <v>351</v>
      </c>
      <c r="G58" s="25">
        <v>28.94</v>
      </c>
      <c r="H58" s="25"/>
      <c r="I58" s="25">
        <f>G58*AN58</f>
        <v>0</v>
      </c>
      <c r="J58" s="25">
        <f>G58*AO58</f>
        <v>0</v>
      </c>
      <c r="K58" s="25">
        <f>G58*H58</f>
        <v>0</v>
      </c>
      <c r="L58" s="25">
        <v>0.152</v>
      </c>
      <c r="M58" s="25">
        <f>G58*L58</f>
        <v>4.39888</v>
      </c>
      <c r="N58" s="4"/>
      <c r="Y58" s="25">
        <f>IF(AP58="5",BI58,0)</f>
        <v>0</v>
      </c>
      <c r="AA58" s="25">
        <f>IF(AP58="1",BG58,0)</f>
        <v>0</v>
      </c>
      <c r="AB58" s="25">
        <f>IF(AP58="1",BH58,0)</f>
        <v>0</v>
      </c>
      <c r="AC58" s="25">
        <f>IF(AP58="7",BG58,0)</f>
        <v>0</v>
      </c>
      <c r="AD58" s="25">
        <f>IF(AP58="7",BH58,0)</f>
        <v>0</v>
      </c>
      <c r="AE58" s="25">
        <f>IF(AP58="2",BG58,0)</f>
        <v>0</v>
      </c>
      <c r="AF58" s="25">
        <f>IF(AP58="2",BH58,0)</f>
        <v>0</v>
      </c>
      <c r="AG58" s="25">
        <f>IF(AP58="0",BI58,0)</f>
        <v>0</v>
      </c>
      <c r="AH58" s="22" t="s">
        <v>7</v>
      </c>
      <c r="AI58" s="19">
        <f>IF(AM58=0,K58,0)</f>
        <v>0</v>
      </c>
      <c r="AJ58" s="19">
        <f>IF(AM58=15,K58,0)</f>
        <v>0</v>
      </c>
      <c r="AK58" s="19">
        <f>IF(AM58=21,K58,0)</f>
        <v>0</v>
      </c>
      <c r="AM58" s="25">
        <v>21</v>
      </c>
      <c r="AN58" s="25">
        <f>H58*1</f>
        <v>0</v>
      </c>
      <c r="AO58" s="25">
        <f>H58*(1-1)</f>
        <v>0</v>
      </c>
      <c r="AP58" s="27" t="s">
        <v>7</v>
      </c>
      <c r="AU58" s="25">
        <f>AV58+AW58</f>
        <v>0</v>
      </c>
      <c r="AV58" s="25">
        <f>G58*AN58</f>
        <v>0</v>
      </c>
      <c r="AW58" s="25">
        <f>G58*AO58</f>
        <v>0</v>
      </c>
      <c r="AX58" s="28" t="s">
        <v>395</v>
      </c>
      <c r="AY58" s="28" t="s">
        <v>409</v>
      </c>
      <c r="AZ58" s="22" t="s">
        <v>419</v>
      </c>
      <c r="BB58" s="25">
        <f>AV58+AW58</f>
        <v>0</v>
      </c>
      <c r="BC58" s="25">
        <f>H58/(100-BD58)*100</f>
        <v>0</v>
      </c>
      <c r="BD58" s="25">
        <v>0</v>
      </c>
      <c r="BE58" s="25">
        <f>M58</f>
        <v>4.39888</v>
      </c>
      <c r="BG58" s="19">
        <f>G58*AN58</f>
        <v>0</v>
      </c>
      <c r="BH58" s="19">
        <f>G58*AO58</f>
        <v>0</v>
      </c>
      <c r="BI58" s="19">
        <f>G58*H58</f>
        <v>0</v>
      </c>
      <c r="BJ58" s="19" t="s">
        <v>427</v>
      </c>
      <c r="BK58" s="25">
        <v>59</v>
      </c>
    </row>
    <row r="59" spans="1:14" ht="12.75">
      <c r="A59" s="4"/>
      <c r="B59" s="76"/>
      <c r="C59" s="76"/>
      <c r="D59" s="77" t="s">
        <v>244</v>
      </c>
      <c r="E59" s="77" t="s">
        <v>345</v>
      </c>
      <c r="F59" s="76"/>
      <c r="G59" s="78">
        <v>28.94</v>
      </c>
      <c r="H59" s="76"/>
      <c r="I59" s="76"/>
      <c r="J59" s="76"/>
      <c r="K59" s="76"/>
      <c r="L59" s="76"/>
      <c r="M59" s="76"/>
      <c r="N59" s="4"/>
    </row>
    <row r="60" spans="1:63" ht="12.75">
      <c r="A60" s="33" t="s">
        <v>27</v>
      </c>
      <c r="B60" s="14" t="s">
        <v>7</v>
      </c>
      <c r="C60" s="14" t="s">
        <v>129</v>
      </c>
      <c r="D60" s="115" t="s">
        <v>245</v>
      </c>
      <c r="E60" s="142"/>
      <c r="F60" s="14" t="s">
        <v>351</v>
      </c>
      <c r="G60" s="25">
        <v>150.31</v>
      </c>
      <c r="H60" s="25"/>
      <c r="I60" s="25">
        <f>G60*AN60</f>
        <v>0</v>
      </c>
      <c r="J60" s="25">
        <f>G60*AO60</f>
        <v>0</v>
      </c>
      <c r="K60" s="25">
        <f>G60*H60</f>
        <v>0</v>
      </c>
      <c r="L60" s="25">
        <v>0.0739</v>
      </c>
      <c r="M60" s="25">
        <f>G60*L60</f>
        <v>11.107909</v>
      </c>
      <c r="N60" s="4"/>
      <c r="Y60" s="25">
        <f>IF(AP60="5",BI60,0)</f>
        <v>0</v>
      </c>
      <c r="AA60" s="25">
        <f>IF(AP60="1",BG60,0)</f>
        <v>0</v>
      </c>
      <c r="AB60" s="25">
        <f>IF(AP60="1",BH60,0)</f>
        <v>0</v>
      </c>
      <c r="AC60" s="25">
        <f>IF(AP60="7",BG60,0)</f>
        <v>0</v>
      </c>
      <c r="AD60" s="25">
        <f>IF(AP60="7",BH60,0)</f>
        <v>0</v>
      </c>
      <c r="AE60" s="25">
        <f>IF(AP60="2",BG60,0)</f>
        <v>0</v>
      </c>
      <c r="AF60" s="25">
        <f>IF(AP60="2",BH60,0)</f>
        <v>0</v>
      </c>
      <c r="AG60" s="25">
        <f>IF(AP60="0",BI60,0)</f>
        <v>0</v>
      </c>
      <c r="AH60" s="22" t="s">
        <v>7</v>
      </c>
      <c r="AI60" s="17">
        <f>IF(AM60=0,K60,0)</f>
        <v>0</v>
      </c>
      <c r="AJ60" s="17">
        <f>IF(AM60=15,K60,0)</f>
        <v>0</v>
      </c>
      <c r="AK60" s="17">
        <f>IF(AM60=21,K60,0)</f>
        <v>0</v>
      </c>
      <c r="AM60" s="25">
        <v>21</v>
      </c>
      <c r="AN60" s="25">
        <f>H60*0.170561670254754</f>
        <v>0</v>
      </c>
      <c r="AO60" s="25">
        <f>H60*(1-0.170561670254754)</f>
        <v>0</v>
      </c>
      <c r="AP60" s="26" t="s">
        <v>7</v>
      </c>
      <c r="AU60" s="25">
        <f>AV60+AW60</f>
        <v>0</v>
      </c>
      <c r="AV60" s="25">
        <f>G60*AN60</f>
        <v>0</v>
      </c>
      <c r="AW60" s="25">
        <f>G60*AO60</f>
        <v>0</v>
      </c>
      <c r="AX60" s="28" t="s">
        <v>395</v>
      </c>
      <c r="AY60" s="28" t="s">
        <v>409</v>
      </c>
      <c r="AZ60" s="22" t="s">
        <v>419</v>
      </c>
      <c r="BB60" s="25">
        <f>AV60+AW60</f>
        <v>0</v>
      </c>
      <c r="BC60" s="25">
        <f>H60/(100-BD60)*100</f>
        <v>0</v>
      </c>
      <c r="BD60" s="25">
        <v>0</v>
      </c>
      <c r="BE60" s="25">
        <f>M60</f>
        <v>11.107909</v>
      </c>
      <c r="BG60" s="17">
        <f>G60*AN60</f>
        <v>0</v>
      </c>
      <c r="BH60" s="17">
        <f>G60*AO60</f>
        <v>0</v>
      </c>
      <c r="BI60" s="17">
        <f>G60*H60</f>
        <v>0</v>
      </c>
      <c r="BJ60" s="17" t="s">
        <v>426</v>
      </c>
      <c r="BK60" s="25">
        <v>59</v>
      </c>
    </row>
    <row r="61" spans="1:14" ht="12.75">
      <c r="A61" s="4"/>
      <c r="B61" s="76"/>
      <c r="C61" s="76"/>
      <c r="D61" s="77" t="s">
        <v>246</v>
      </c>
      <c r="E61" s="77"/>
      <c r="F61" s="76"/>
      <c r="G61" s="78">
        <v>150.31</v>
      </c>
      <c r="H61" s="76"/>
      <c r="I61" s="76"/>
      <c r="J61" s="76"/>
      <c r="K61" s="76"/>
      <c r="L61" s="76"/>
      <c r="M61" s="76"/>
      <c r="N61" s="4"/>
    </row>
    <row r="62" spans="1:63" ht="12.75">
      <c r="A62" s="33" t="s">
        <v>28</v>
      </c>
      <c r="B62" s="14" t="s">
        <v>7</v>
      </c>
      <c r="C62" s="14" t="s">
        <v>130</v>
      </c>
      <c r="D62" s="115" t="s">
        <v>247</v>
      </c>
      <c r="E62" s="147"/>
      <c r="F62" s="14" t="s">
        <v>351</v>
      </c>
      <c r="G62" s="25">
        <v>141.47</v>
      </c>
      <c r="H62" s="25"/>
      <c r="I62" s="25">
        <f aca="true" t="shared" si="0" ref="I62:I67">G62*AN62</f>
        <v>0</v>
      </c>
      <c r="J62" s="25">
        <f aca="true" t="shared" si="1" ref="J62:J67">G62*AO62</f>
        <v>0</v>
      </c>
      <c r="K62" s="25">
        <f aca="true" t="shared" si="2" ref="K62:K67">G62*H62</f>
        <v>0</v>
      </c>
      <c r="L62" s="25">
        <v>0.131</v>
      </c>
      <c r="M62" s="25">
        <f aca="true" t="shared" si="3" ref="M62:M67">G62*L62</f>
        <v>18.53257</v>
      </c>
      <c r="N62" s="4"/>
      <c r="Y62" s="25">
        <f aca="true" t="shared" si="4" ref="Y62:Y67">IF(AP62="5",BI62,0)</f>
        <v>0</v>
      </c>
      <c r="AA62" s="25">
        <f aca="true" t="shared" si="5" ref="AA62:AA67">IF(AP62="1",BG62,0)</f>
        <v>0</v>
      </c>
      <c r="AB62" s="25">
        <f aca="true" t="shared" si="6" ref="AB62:AB67">IF(AP62="1",BH62,0)</f>
        <v>0</v>
      </c>
      <c r="AC62" s="25">
        <f aca="true" t="shared" si="7" ref="AC62:AC67">IF(AP62="7",BG62,0)</f>
        <v>0</v>
      </c>
      <c r="AD62" s="25">
        <f aca="true" t="shared" si="8" ref="AD62:AD67">IF(AP62="7",BH62,0)</f>
        <v>0</v>
      </c>
      <c r="AE62" s="25">
        <f aca="true" t="shared" si="9" ref="AE62:AE67">IF(AP62="2",BG62,0)</f>
        <v>0</v>
      </c>
      <c r="AF62" s="25">
        <f aca="true" t="shared" si="10" ref="AF62:AF67">IF(AP62="2",BH62,0)</f>
        <v>0</v>
      </c>
      <c r="AG62" s="25">
        <f aca="true" t="shared" si="11" ref="AG62:AG67">IF(AP62="0",BI62,0)</f>
        <v>0</v>
      </c>
      <c r="AH62" s="22" t="s">
        <v>7</v>
      </c>
      <c r="AI62" s="19">
        <f aca="true" t="shared" si="12" ref="AI62:AI67">IF(AM62=0,K62,0)</f>
        <v>0</v>
      </c>
      <c r="AJ62" s="19">
        <f aca="true" t="shared" si="13" ref="AJ62:AJ67">IF(AM62=15,K62,0)</f>
        <v>0</v>
      </c>
      <c r="AK62" s="19">
        <f aca="true" t="shared" si="14" ref="AK62:AK67">IF(AM62=21,K62,0)</f>
        <v>0</v>
      </c>
      <c r="AM62" s="25">
        <v>21</v>
      </c>
      <c r="AN62" s="25">
        <f>H62*1</f>
        <v>0</v>
      </c>
      <c r="AO62" s="25">
        <f>H62*(1-1)</f>
        <v>0</v>
      </c>
      <c r="AP62" s="27" t="s">
        <v>7</v>
      </c>
      <c r="AU62" s="25">
        <f aca="true" t="shared" si="15" ref="AU62:AU67">AV62+AW62</f>
        <v>0</v>
      </c>
      <c r="AV62" s="25">
        <f aca="true" t="shared" si="16" ref="AV62:AV67">G62*AN62</f>
        <v>0</v>
      </c>
      <c r="AW62" s="25">
        <f aca="true" t="shared" si="17" ref="AW62:AW67">G62*AO62</f>
        <v>0</v>
      </c>
      <c r="AX62" s="28" t="s">
        <v>395</v>
      </c>
      <c r="AY62" s="28" t="s">
        <v>409</v>
      </c>
      <c r="AZ62" s="22" t="s">
        <v>419</v>
      </c>
      <c r="BB62" s="25">
        <f aca="true" t="shared" si="18" ref="BB62:BB67">AV62+AW62</f>
        <v>0</v>
      </c>
      <c r="BC62" s="25">
        <f aca="true" t="shared" si="19" ref="BC62:BC67">H62/(100-BD62)*100</f>
        <v>0</v>
      </c>
      <c r="BD62" s="25">
        <v>0</v>
      </c>
      <c r="BE62" s="25">
        <f aca="true" t="shared" si="20" ref="BE62:BE67">M62</f>
        <v>18.53257</v>
      </c>
      <c r="BG62" s="19">
        <f aca="true" t="shared" si="21" ref="BG62:BG67">G62*AN62</f>
        <v>0</v>
      </c>
      <c r="BH62" s="19">
        <f aca="true" t="shared" si="22" ref="BH62:BH67">G62*AO62</f>
        <v>0</v>
      </c>
      <c r="BI62" s="19">
        <f aca="true" t="shared" si="23" ref="BI62:BI67">G62*H62</f>
        <v>0</v>
      </c>
      <c r="BJ62" s="19" t="s">
        <v>427</v>
      </c>
      <c r="BK62" s="25">
        <v>59</v>
      </c>
    </row>
    <row r="63" spans="1:63" ht="12.75">
      <c r="A63" s="33" t="s">
        <v>29</v>
      </c>
      <c r="B63" s="14" t="s">
        <v>7</v>
      </c>
      <c r="C63" s="14" t="s">
        <v>131</v>
      </c>
      <c r="D63" s="115" t="s">
        <v>248</v>
      </c>
      <c r="E63" s="147"/>
      <c r="F63" s="14" t="s">
        <v>351</v>
      </c>
      <c r="G63" s="25">
        <v>3.6</v>
      </c>
      <c r="H63" s="25"/>
      <c r="I63" s="25">
        <f t="shared" si="0"/>
        <v>0</v>
      </c>
      <c r="J63" s="25">
        <f t="shared" si="1"/>
        <v>0</v>
      </c>
      <c r="K63" s="25">
        <f t="shared" si="2"/>
        <v>0</v>
      </c>
      <c r="L63" s="25">
        <v>0.131</v>
      </c>
      <c r="M63" s="25">
        <f t="shared" si="3"/>
        <v>0.4716</v>
      </c>
      <c r="N63" s="4"/>
      <c r="Y63" s="25">
        <f t="shared" si="4"/>
        <v>0</v>
      </c>
      <c r="AA63" s="25">
        <f t="shared" si="5"/>
        <v>0</v>
      </c>
      <c r="AB63" s="25">
        <f t="shared" si="6"/>
        <v>0</v>
      </c>
      <c r="AC63" s="25">
        <f t="shared" si="7"/>
        <v>0</v>
      </c>
      <c r="AD63" s="25">
        <f t="shared" si="8"/>
        <v>0</v>
      </c>
      <c r="AE63" s="25">
        <f t="shared" si="9"/>
        <v>0</v>
      </c>
      <c r="AF63" s="25">
        <f t="shared" si="10"/>
        <v>0</v>
      </c>
      <c r="AG63" s="25">
        <f t="shared" si="11"/>
        <v>0</v>
      </c>
      <c r="AH63" s="22" t="s">
        <v>7</v>
      </c>
      <c r="AI63" s="19">
        <f t="shared" si="12"/>
        <v>0</v>
      </c>
      <c r="AJ63" s="19">
        <f t="shared" si="13"/>
        <v>0</v>
      </c>
      <c r="AK63" s="19">
        <f t="shared" si="14"/>
        <v>0</v>
      </c>
      <c r="AM63" s="25">
        <v>21</v>
      </c>
      <c r="AN63" s="25">
        <f>H63*1</f>
        <v>0</v>
      </c>
      <c r="AO63" s="25">
        <f>H63*(1-1)</f>
        <v>0</v>
      </c>
      <c r="AP63" s="27" t="s">
        <v>7</v>
      </c>
      <c r="AU63" s="25">
        <f t="shared" si="15"/>
        <v>0</v>
      </c>
      <c r="AV63" s="25">
        <f t="shared" si="16"/>
        <v>0</v>
      </c>
      <c r="AW63" s="25">
        <f t="shared" si="17"/>
        <v>0</v>
      </c>
      <c r="AX63" s="28" t="s">
        <v>395</v>
      </c>
      <c r="AY63" s="28" t="s">
        <v>409</v>
      </c>
      <c r="AZ63" s="22" t="s">
        <v>419</v>
      </c>
      <c r="BB63" s="25">
        <f t="shared" si="18"/>
        <v>0</v>
      </c>
      <c r="BC63" s="25">
        <f t="shared" si="19"/>
        <v>0</v>
      </c>
      <c r="BD63" s="25">
        <v>0</v>
      </c>
      <c r="BE63" s="25">
        <f t="shared" si="20"/>
        <v>0.4716</v>
      </c>
      <c r="BG63" s="19">
        <f t="shared" si="21"/>
        <v>0</v>
      </c>
      <c r="BH63" s="19">
        <f t="shared" si="22"/>
        <v>0</v>
      </c>
      <c r="BI63" s="19">
        <f t="shared" si="23"/>
        <v>0</v>
      </c>
      <c r="BJ63" s="19" t="s">
        <v>427</v>
      </c>
      <c r="BK63" s="25">
        <v>59</v>
      </c>
    </row>
    <row r="64" spans="1:63" ht="12.75">
      <c r="A64" s="33" t="s">
        <v>30</v>
      </c>
      <c r="B64" s="14" t="s">
        <v>7</v>
      </c>
      <c r="C64" s="14" t="s">
        <v>132</v>
      </c>
      <c r="D64" s="115" t="s">
        <v>249</v>
      </c>
      <c r="E64" s="142"/>
      <c r="F64" s="14" t="s">
        <v>351</v>
      </c>
      <c r="G64" s="25">
        <v>110.45</v>
      </c>
      <c r="H64" s="25"/>
      <c r="I64" s="25">
        <f t="shared" si="0"/>
        <v>0</v>
      </c>
      <c r="J64" s="25">
        <f t="shared" si="1"/>
        <v>0</v>
      </c>
      <c r="K64" s="25">
        <f t="shared" si="2"/>
        <v>0</v>
      </c>
      <c r="L64" s="25">
        <v>0.167</v>
      </c>
      <c r="M64" s="25">
        <f t="shared" si="3"/>
        <v>18.44515</v>
      </c>
      <c r="N64" s="4"/>
      <c r="Y64" s="25">
        <f t="shared" si="4"/>
        <v>0</v>
      </c>
      <c r="AA64" s="25">
        <f t="shared" si="5"/>
        <v>0</v>
      </c>
      <c r="AB64" s="25">
        <f t="shared" si="6"/>
        <v>0</v>
      </c>
      <c r="AC64" s="25">
        <f t="shared" si="7"/>
        <v>0</v>
      </c>
      <c r="AD64" s="25">
        <f t="shared" si="8"/>
        <v>0</v>
      </c>
      <c r="AE64" s="25">
        <f t="shared" si="9"/>
        <v>0</v>
      </c>
      <c r="AF64" s="25">
        <f t="shared" si="10"/>
        <v>0</v>
      </c>
      <c r="AG64" s="25">
        <f t="shared" si="11"/>
        <v>0</v>
      </c>
      <c r="AH64" s="22" t="s">
        <v>7</v>
      </c>
      <c r="AI64" s="17">
        <f t="shared" si="12"/>
        <v>0</v>
      </c>
      <c r="AJ64" s="17">
        <f t="shared" si="13"/>
        <v>0</v>
      </c>
      <c r="AK64" s="17">
        <f t="shared" si="14"/>
        <v>0</v>
      </c>
      <c r="AM64" s="25">
        <v>21</v>
      </c>
      <c r="AN64" s="25">
        <f>H64*0.129963171996909</f>
        <v>0</v>
      </c>
      <c r="AO64" s="25">
        <f>H64*(1-0.129963171996909)</f>
        <v>0</v>
      </c>
      <c r="AP64" s="26" t="s">
        <v>7</v>
      </c>
      <c r="AU64" s="25">
        <f t="shared" si="15"/>
        <v>0</v>
      </c>
      <c r="AV64" s="25">
        <f t="shared" si="16"/>
        <v>0</v>
      </c>
      <c r="AW64" s="25">
        <f t="shared" si="17"/>
        <v>0</v>
      </c>
      <c r="AX64" s="28" t="s">
        <v>395</v>
      </c>
      <c r="AY64" s="28" t="s">
        <v>409</v>
      </c>
      <c r="AZ64" s="22" t="s">
        <v>419</v>
      </c>
      <c r="BB64" s="25">
        <f t="shared" si="18"/>
        <v>0</v>
      </c>
      <c r="BC64" s="25">
        <f t="shared" si="19"/>
        <v>0</v>
      </c>
      <c r="BD64" s="25">
        <v>0</v>
      </c>
      <c r="BE64" s="25">
        <f t="shared" si="20"/>
        <v>18.44515</v>
      </c>
      <c r="BG64" s="17">
        <f t="shared" si="21"/>
        <v>0</v>
      </c>
      <c r="BH64" s="17">
        <f t="shared" si="22"/>
        <v>0</v>
      </c>
      <c r="BI64" s="17">
        <f t="shared" si="23"/>
        <v>0</v>
      </c>
      <c r="BJ64" s="17" t="s">
        <v>426</v>
      </c>
      <c r="BK64" s="25">
        <v>59</v>
      </c>
    </row>
    <row r="65" spans="1:63" ht="12.75">
      <c r="A65" s="33" t="s">
        <v>31</v>
      </c>
      <c r="B65" s="14" t="s">
        <v>7</v>
      </c>
      <c r="C65" s="14" t="s">
        <v>133</v>
      </c>
      <c r="D65" s="115" t="s">
        <v>250</v>
      </c>
      <c r="E65" s="147"/>
      <c r="F65" s="14" t="s">
        <v>351</v>
      </c>
      <c r="G65" s="25">
        <v>110.45</v>
      </c>
      <c r="H65" s="25"/>
      <c r="I65" s="25">
        <f t="shared" si="0"/>
        <v>0</v>
      </c>
      <c r="J65" s="25">
        <f t="shared" si="1"/>
        <v>0</v>
      </c>
      <c r="K65" s="25">
        <f t="shared" si="2"/>
        <v>0</v>
      </c>
      <c r="L65" s="25">
        <v>0.118</v>
      </c>
      <c r="M65" s="25">
        <f t="shared" si="3"/>
        <v>13.0331</v>
      </c>
      <c r="N65" s="4"/>
      <c r="Y65" s="25">
        <f t="shared" si="4"/>
        <v>0</v>
      </c>
      <c r="AA65" s="25">
        <f t="shared" si="5"/>
        <v>0</v>
      </c>
      <c r="AB65" s="25">
        <f t="shared" si="6"/>
        <v>0</v>
      </c>
      <c r="AC65" s="25">
        <f t="shared" si="7"/>
        <v>0</v>
      </c>
      <c r="AD65" s="25">
        <f t="shared" si="8"/>
        <v>0</v>
      </c>
      <c r="AE65" s="25">
        <f t="shared" si="9"/>
        <v>0</v>
      </c>
      <c r="AF65" s="25">
        <f t="shared" si="10"/>
        <v>0</v>
      </c>
      <c r="AG65" s="25">
        <f t="shared" si="11"/>
        <v>0</v>
      </c>
      <c r="AH65" s="22" t="s">
        <v>7</v>
      </c>
      <c r="AI65" s="19">
        <f t="shared" si="12"/>
        <v>0</v>
      </c>
      <c r="AJ65" s="19">
        <f t="shared" si="13"/>
        <v>0</v>
      </c>
      <c r="AK65" s="19">
        <f t="shared" si="14"/>
        <v>0</v>
      </c>
      <c r="AM65" s="25">
        <v>21</v>
      </c>
      <c r="AN65" s="25">
        <f>H65*1</f>
        <v>0</v>
      </c>
      <c r="AO65" s="25">
        <f>H65*(1-1)</f>
        <v>0</v>
      </c>
      <c r="AP65" s="27" t="s">
        <v>7</v>
      </c>
      <c r="AU65" s="25">
        <f t="shared" si="15"/>
        <v>0</v>
      </c>
      <c r="AV65" s="25">
        <f t="shared" si="16"/>
        <v>0</v>
      </c>
      <c r="AW65" s="25">
        <f t="shared" si="17"/>
        <v>0</v>
      </c>
      <c r="AX65" s="28" t="s">
        <v>395</v>
      </c>
      <c r="AY65" s="28" t="s">
        <v>409</v>
      </c>
      <c r="AZ65" s="22" t="s">
        <v>419</v>
      </c>
      <c r="BB65" s="25">
        <f t="shared" si="18"/>
        <v>0</v>
      </c>
      <c r="BC65" s="25">
        <f t="shared" si="19"/>
        <v>0</v>
      </c>
      <c r="BD65" s="25">
        <v>0</v>
      </c>
      <c r="BE65" s="25">
        <f t="shared" si="20"/>
        <v>13.0331</v>
      </c>
      <c r="BG65" s="19">
        <f t="shared" si="21"/>
        <v>0</v>
      </c>
      <c r="BH65" s="19">
        <f t="shared" si="22"/>
        <v>0</v>
      </c>
      <c r="BI65" s="19">
        <f t="shared" si="23"/>
        <v>0</v>
      </c>
      <c r="BJ65" s="19" t="s">
        <v>427</v>
      </c>
      <c r="BK65" s="25">
        <v>59</v>
      </c>
    </row>
    <row r="66" spans="1:63" ht="12.75">
      <c r="A66" s="33" t="s">
        <v>32</v>
      </c>
      <c r="B66" s="14" t="s">
        <v>7</v>
      </c>
      <c r="C66" s="14" t="s">
        <v>134</v>
      </c>
      <c r="D66" s="115" t="s">
        <v>251</v>
      </c>
      <c r="E66" s="142"/>
      <c r="F66" s="14" t="s">
        <v>351</v>
      </c>
      <c r="G66" s="25">
        <v>30.3</v>
      </c>
      <c r="H66" s="25"/>
      <c r="I66" s="25">
        <f t="shared" si="0"/>
        <v>0</v>
      </c>
      <c r="J66" s="25">
        <f t="shared" si="1"/>
        <v>0</v>
      </c>
      <c r="K66" s="25">
        <f t="shared" si="2"/>
        <v>0</v>
      </c>
      <c r="L66" s="25">
        <v>0.11</v>
      </c>
      <c r="M66" s="25">
        <f t="shared" si="3"/>
        <v>3.333</v>
      </c>
      <c r="N66" s="4"/>
      <c r="Y66" s="25">
        <f t="shared" si="4"/>
        <v>0</v>
      </c>
      <c r="AA66" s="25">
        <f t="shared" si="5"/>
        <v>0</v>
      </c>
      <c r="AB66" s="25">
        <f t="shared" si="6"/>
        <v>0</v>
      </c>
      <c r="AC66" s="25">
        <f t="shared" si="7"/>
        <v>0</v>
      </c>
      <c r="AD66" s="25">
        <f t="shared" si="8"/>
        <v>0</v>
      </c>
      <c r="AE66" s="25">
        <f t="shared" si="9"/>
        <v>0</v>
      </c>
      <c r="AF66" s="25">
        <f t="shared" si="10"/>
        <v>0</v>
      </c>
      <c r="AG66" s="25">
        <f t="shared" si="11"/>
        <v>0</v>
      </c>
      <c r="AH66" s="22" t="s">
        <v>7</v>
      </c>
      <c r="AI66" s="17">
        <f t="shared" si="12"/>
        <v>0</v>
      </c>
      <c r="AJ66" s="17">
        <f t="shared" si="13"/>
        <v>0</v>
      </c>
      <c r="AK66" s="17">
        <f t="shared" si="14"/>
        <v>0</v>
      </c>
      <c r="AM66" s="25">
        <v>21</v>
      </c>
      <c r="AN66" s="25">
        <f>H66*0.06525449546738</f>
        <v>0</v>
      </c>
      <c r="AO66" s="25">
        <f>H66*(1-0.06525449546738)</f>
        <v>0</v>
      </c>
      <c r="AP66" s="26" t="s">
        <v>7</v>
      </c>
      <c r="AU66" s="25">
        <f t="shared" si="15"/>
        <v>0</v>
      </c>
      <c r="AV66" s="25">
        <f t="shared" si="16"/>
        <v>0</v>
      </c>
      <c r="AW66" s="25">
        <f t="shared" si="17"/>
        <v>0</v>
      </c>
      <c r="AX66" s="28" t="s">
        <v>395</v>
      </c>
      <c r="AY66" s="28" t="s">
        <v>409</v>
      </c>
      <c r="AZ66" s="22" t="s">
        <v>419</v>
      </c>
      <c r="BB66" s="25">
        <f t="shared" si="18"/>
        <v>0</v>
      </c>
      <c r="BC66" s="25">
        <f t="shared" si="19"/>
        <v>0</v>
      </c>
      <c r="BD66" s="25">
        <v>0</v>
      </c>
      <c r="BE66" s="25">
        <f t="shared" si="20"/>
        <v>3.333</v>
      </c>
      <c r="BG66" s="17">
        <f t="shared" si="21"/>
        <v>0</v>
      </c>
      <c r="BH66" s="17">
        <f t="shared" si="22"/>
        <v>0</v>
      </c>
      <c r="BI66" s="17">
        <f t="shared" si="23"/>
        <v>0</v>
      </c>
      <c r="BJ66" s="17" t="s">
        <v>426</v>
      </c>
      <c r="BK66" s="25">
        <v>59</v>
      </c>
    </row>
    <row r="67" spans="1:63" ht="12.75">
      <c r="A67" s="33" t="s">
        <v>33</v>
      </c>
      <c r="B67" s="14" t="s">
        <v>7</v>
      </c>
      <c r="C67" s="14" t="s">
        <v>135</v>
      </c>
      <c r="D67" s="115" t="s">
        <v>252</v>
      </c>
      <c r="E67" s="147"/>
      <c r="F67" s="14" t="s">
        <v>354</v>
      </c>
      <c r="G67" s="25">
        <v>7.58</v>
      </c>
      <c r="H67" s="25"/>
      <c r="I67" s="25">
        <f t="shared" si="0"/>
        <v>0</v>
      </c>
      <c r="J67" s="25">
        <f t="shared" si="1"/>
        <v>0</v>
      </c>
      <c r="K67" s="25">
        <f t="shared" si="2"/>
        <v>0</v>
      </c>
      <c r="L67" s="25">
        <v>1</v>
      </c>
      <c r="M67" s="25">
        <f t="shared" si="3"/>
        <v>7.58</v>
      </c>
      <c r="N67" s="4"/>
      <c r="Y67" s="25">
        <f t="shared" si="4"/>
        <v>0</v>
      </c>
      <c r="AA67" s="25">
        <f t="shared" si="5"/>
        <v>0</v>
      </c>
      <c r="AB67" s="25">
        <f t="shared" si="6"/>
        <v>0</v>
      </c>
      <c r="AC67" s="25">
        <f t="shared" si="7"/>
        <v>0</v>
      </c>
      <c r="AD67" s="25">
        <f t="shared" si="8"/>
        <v>0</v>
      </c>
      <c r="AE67" s="25">
        <f t="shared" si="9"/>
        <v>0</v>
      </c>
      <c r="AF67" s="25">
        <f t="shared" si="10"/>
        <v>0</v>
      </c>
      <c r="AG67" s="25">
        <f t="shared" si="11"/>
        <v>0</v>
      </c>
      <c r="AH67" s="22" t="s">
        <v>7</v>
      </c>
      <c r="AI67" s="19">
        <f t="shared" si="12"/>
        <v>0</v>
      </c>
      <c r="AJ67" s="19">
        <f t="shared" si="13"/>
        <v>0</v>
      </c>
      <c r="AK67" s="19">
        <f t="shared" si="14"/>
        <v>0</v>
      </c>
      <c r="AM67" s="25">
        <v>21</v>
      </c>
      <c r="AN67" s="25">
        <f>H67*1</f>
        <v>0</v>
      </c>
      <c r="AO67" s="25">
        <f>H67*(1-1)</f>
        <v>0</v>
      </c>
      <c r="AP67" s="27" t="s">
        <v>7</v>
      </c>
      <c r="AU67" s="25">
        <f t="shared" si="15"/>
        <v>0</v>
      </c>
      <c r="AV67" s="25">
        <f t="shared" si="16"/>
        <v>0</v>
      </c>
      <c r="AW67" s="25">
        <f t="shared" si="17"/>
        <v>0</v>
      </c>
      <c r="AX67" s="28" t="s">
        <v>395</v>
      </c>
      <c r="AY67" s="28" t="s">
        <v>409</v>
      </c>
      <c r="AZ67" s="22" t="s">
        <v>419</v>
      </c>
      <c r="BB67" s="25">
        <f t="shared" si="18"/>
        <v>0</v>
      </c>
      <c r="BC67" s="25">
        <f t="shared" si="19"/>
        <v>0</v>
      </c>
      <c r="BD67" s="25">
        <v>0</v>
      </c>
      <c r="BE67" s="25">
        <f t="shared" si="20"/>
        <v>7.58</v>
      </c>
      <c r="BG67" s="19">
        <f t="shared" si="21"/>
        <v>0</v>
      </c>
      <c r="BH67" s="19">
        <f t="shared" si="22"/>
        <v>0</v>
      </c>
      <c r="BI67" s="19">
        <f t="shared" si="23"/>
        <v>0</v>
      </c>
      <c r="BJ67" s="19" t="s">
        <v>427</v>
      </c>
      <c r="BK67" s="25">
        <v>59</v>
      </c>
    </row>
    <row r="68" spans="1:14" ht="12.75">
      <c r="A68" s="4"/>
      <c r="B68" s="76"/>
      <c r="C68" s="76"/>
      <c r="D68" s="77" t="s">
        <v>253</v>
      </c>
      <c r="E68" s="77"/>
      <c r="F68" s="76"/>
      <c r="G68" s="78">
        <v>7.58</v>
      </c>
      <c r="H68" s="76"/>
      <c r="I68" s="76"/>
      <c r="J68" s="76"/>
      <c r="K68" s="76"/>
      <c r="L68" s="76"/>
      <c r="M68" s="76"/>
      <c r="N68" s="4"/>
    </row>
    <row r="69" spans="1:63" ht="12.75">
      <c r="A69" s="33" t="s">
        <v>34</v>
      </c>
      <c r="B69" s="14" t="s">
        <v>7</v>
      </c>
      <c r="C69" s="14" t="s">
        <v>136</v>
      </c>
      <c r="D69" s="115" t="s">
        <v>254</v>
      </c>
      <c r="E69" s="142"/>
      <c r="F69" s="14" t="s">
        <v>351</v>
      </c>
      <c r="G69" s="25">
        <v>9.43</v>
      </c>
      <c r="H69" s="25"/>
      <c r="I69" s="25">
        <f>G69*AN69</f>
        <v>0</v>
      </c>
      <c r="J69" s="25">
        <f>G69*AO69</f>
        <v>0</v>
      </c>
      <c r="K69" s="25">
        <f>G69*H69</f>
        <v>0</v>
      </c>
      <c r="L69" s="25">
        <v>0.072</v>
      </c>
      <c r="M69" s="25">
        <f>G69*L69</f>
        <v>0.6789599999999999</v>
      </c>
      <c r="N69" s="4"/>
      <c r="Y69" s="25">
        <f>IF(AP69="5",BI69,0)</f>
        <v>0</v>
      </c>
      <c r="AA69" s="25">
        <f>IF(AP69="1",BG69,0)</f>
        <v>0</v>
      </c>
      <c r="AB69" s="25">
        <f>IF(AP69="1",BH69,0)</f>
        <v>0</v>
      </c>
      <c r="AC69" s="25">
        <f>IF(AP69="7",BG69,0)</f>
        <v>0</v>
      </c>
      <c r="AD69" s="25">
        <f>IF(AP69="7",BH69,0)</f>
        <v>0</v>
      </c>
      <c r="AE69" s="25">
        <f>IF(AP69="2",BG69,0)</f>
        <v>0</v>
      </c>
      <c r="AF69" s="25">
        <f>IF(AP69="2",BH69,0)</f>
        <v>0</v>
      </c>
      <c r="AG69" s="25">
        <f>IF(AP69="0",BI69,0)</f>
        <v>0</v>
      </c>
      <c r="AH69" s="22" t="s">
        <v>7</v>
      </c>
      <c r="AI69" s="17">
        <f>IF(AM69=0,K69,0)</f>
        <v>0</v>
      </c>
      <c r="AJ69" s="17">
        <f>IF(AM69=15,K69,0)</f>
        <v>0</v>
      </c>
      <c r="AK69" s="17">
        <f>IF(AM69=21,K69,0)</f>
        <v>0</v>
      </c>
      <c r="AM69" s="25">
        <v>21</v>
      </c>
      <c r="AN69" s="25">
        <f>H69*0.120052631578947</f>
        <v>0</v>
      </c>
      <c r="AO69" s="25">
        <f>H69*(1-0.120052631578947)</f>
        <v>0</v>
      </c>
      <c r="AP69" s="26" t="s">
        <v>7</v>
      </c>
      <c r="AU69" s="25">
        <f>AV69+AW69</f>
        <v>0</v>
      </c>
      <c r="AV69" s="25">
        <f>G69*AN69</f>
        <v>0</v>
      </c>
      <c r="AW69" s="25">
        <f>G69*AO69</f>
        <v>0</v>
      </c>
      <c r="AX69" s="28" t="s">
        <v>395</v>
      </c>
      <c r="AY69" s="28" t="s">
        <v>409</v>
      </c>
      <c r="AZ69" s="22" t="s">
        <v>419</v>
      </c>
      <c r="BB69" s="25">
        <f>AV69+AW69</f>
        <v>0</v>
      </c>
      <c r="BC69" s="25">
        <f>H69/(100-BD69)*100</f>
        <v>0</v>
      </c>
      <c r="BD69" s="25">
        <v>0</v>
      </c>
      <c r="BE69" s="25">
        <f>M69</f>
        <v>0.6789599999999999</v>
      </c>
      <c r="BG69" s="17">
        <f>G69*AN69</f>
        <v>0</v>
      </c>
      <c r="BH69" s="17">
        <f>G69*AO69</f>
        <v>0</v>
      </c>
      <c r="BI69" s="17">
        <f>G69*H69</f>
        <v>0</v>
      </c>
      <c r="BJ69" s="17" t="s">
        <v>426</v>
      </c>
      <c r="BK69" s="25">
        <v>59</v>
      </c>
    </row>
    <row r="70" spans="1:14" ht="12.75">
      <c r="A70" s="4"/>
      <c r="B70" s="76"/>
      <c r="C70" s="76"/>
      <c r="D70" s="77" t="s">
        <v>255</v>
      </c>
      <c r="E70" s="77"/>
      <c r="F70" s="76"/>
      <c r="G70" s="78">
        <v>9.43</v>
      </c>
      <c r="H70" s="76"/>
      <c r="I70" s="76"/>
      <c r="J70" s="76"/>
      <c r="K70" s="76"/>
      <c r="L70" s="76"/>
      <c r="M70" s="76"/>
      <c r="N70" s="4"/>
    </row>
    <row r="71" spans="1:63" ht="12.75">
      <c r="A71" s="33" t="s">
        <v>35</v>
      </c>
      <c r="B71" s="14" t="s">
        <v>7</v>
      </c>
      <c r="C71" s="14" t="s">
        <v>137</v>
      </c>
      <c r="D71" s="115" t="s">
        <v>256</v>
      </c>
      <c r="E71" s="147"/>
      <c r="F71" s="14" t="s">
        <v>351</v>
      </c>
      <c r="G71" s="25">
        <v>3.13</v>
      </c>
      <c r="H71" s="25"/>
      <c r="I71" s="25">
        <f>G71*AN71</f>
        <v>0</v>
      </c>
      <c r="J71" s="25">
        <f>G71*AO71</f>
        <v>0</v>
      </c>
      <c r="K71" s="25">
        <f>G71*H71</f>
        <v>0</v>
      </c>
      <c r="L71" s="25">
        <v>0.07</v>
      </c>
      <c r="M71" s="25">
        <f>G71*L71</f>
        <v>0.21910000000000002</v>
      </c>
      <c r="N71" s="4"/>
      <c r="Y71" s="25">
        <f>IF(AP71="5",BI71,0)</f>
        <v>0</v>
      </c>
      <c r="AA71" s="25">
        <f>IF(AP71="1",BG71,0)</f>
        <v>0</v>
      </c>
      <c r="AB71" s="25">
        <f>IF(AP71="1",BH71,0)</f>
        <v>0</v>
      </c>
      <c r="AC71" s="25">
        <f>IF(AP71="7",BG71,0)</f>
        <v>0</v>
      </c>
      <c r="AD71" s="25">
        <f>IF(AP71="7",BH71,0)</f>
        <v>0</v>
      </c>
      <c r="AE71" s="25">
        <f>IF(AP71="2",BG71,0)</f>
        <v>0</v>
      </c>
      <c r="AF71" s="25">
        <f>IF(AP71="2",BH71,0)</f>
        <v>0</v>
      </c>
      <c r="AG71" s="25">
        <f>IF(AP71="0",BI71,0)</f>
        <v>0</v>
      </c>
      <c r="AH71" s="22" t="s">
        <v>7</v>
      </c>
      <c r="AI71" s="19">
        <f>IF(AM71=0,K71,0)</f>
        <v>0</v>
      </c>
      <c r="AJ71" s="19">
        <f>IF(AM71=15,K71,0)</f>
        <v>0</v>
      </c>
      <c r="AK71" s="19">
        <f>IF(AM71=21,K71,0)</f>
        <v>0</v>
      </c>
      <c r="AM71" s="25">
        <v>21</v>
      </c>
      <c r="AN71" s="25">
        <f>H71*1</f>
        <v>0</v>
      </c>
      <c r="AO71" s="25">
        <f>H71*(1-1)</f>
        <v>0</v>
      </c>
      <c r="AP71" s="27" t="s">
        <v>7</v>
      </c>
      <c r="AU71" s="25">
        <f>AV71+AW71</f>
        <v>0</v>
      </c>
      <c r="AV71" s="25">
        <f>G71*AN71</f>
        <v>0</v>
      </c>
      <c r="AW71" s="25">
        <f>G71*AO71</f>
        <v>0</v>
      </c>
      <c r="AX71" s="28" t="s">
        <v>395</v>
      </c>
      <c r="AY71" s="28" t="s">
        <v>409</v>
      </c>
      <c r="AZ71" s="22" t="s">
        <v>419</v>
      </c>
      <c r="BB71" s="25">
        <f>AV71+AW71</f>
        <v>0</v>
      </c>
      <c r="BC71" s="25">
        <f>H71/(100-BD71)*100</f>
        <v>0</v>
      </c>
      <c r="BD71" s="25">
        <v>0</v>
      </c>
      <c r="BE71" s="25">
        <f>M71</f>
        <v>0.21910000000000002</v>
      </c>
      <c r="BG71" s="19">
        <f>G71*AN71</f>
        <v>0</v>
      </c>
      <c r="BH71" s="19">
        <f>G71*AO71</f>
        <v>0</v>
      </c>
      <c r="BI71" s="19">
        <f>G71*H71</f>
        <v>0</v>
      </c>
      <c r="BJ71" s="19" t="s">
        <v>427</v>
      </c>
      <c r="BK71" s="25">
        <v>59</v>
      </c>
    </row>
    <row r="72" spans="1:14" ht="12.75">
      <c r="A72" s="4"/>
      <c r="B72" s="76"/>
      <c r="C72" s="76"/>
      <c r="D72" s="77" t="s">
        <v>257</v>
      </c>
      <c r="E72" s="77"/>
      <c r="F72" s="76"/>
      <c r="G72" s="78">
        <v>3.13</v>
      </c>
      <c r="H72" s="76"/>
      <c r="I72" s="76"/>
      <c r="J72" s="76"/>
      <c r="K72" s="76"/>
      <c r="L72" s="76"/>
      <c r="M72" s="76"/>
      <c r="N72" s="4"/>
    </row>
    <row r="73" spans="1:63" ht="12.75">
      <c r="A73" s="33" t="s">
        <v>36</v>
      </c>
      <c r="B73" s="14" t="s">
        <v>7</v>
      </c>
      <c r="C73" s="14" t="s">
        <v>138</v>
      </c>
      <c r="D73" s="115" t="s">
        <v>258</v>
      </c>
      <c r="E73" s="147"/>
      <c r="F73" s="14" t="s">
        <v>351</v>
      </c>
      <c r="G73" s="25">
        <v>6.3</v>
      </c>
      <c r="H73" s="25"/>
      <c r="I73" s="25">
        <f>G73*AN73</f>
        <v>0</v>
      </c>
      <c r="J73" s="25">
        <f>G73*AO73</f>
        <v>0</v>
      </c>
      <c r="K73" s="25">
        <f>G73*H73</f>
        <v>0</v>
      </c>
      <c r="L73" s="25">
        <v>0.088</v>
      </c>
      <c r="M73" s="25">
        <f>G73*L73</f>
        <v>0.5544</v>
      </c>
      <c r="N73" s="4"/>
      <c r="Y73" s="25">
        <f>IF(AP73="5",BI73,0)</f>
        <v>0</v>
      </c>
      <c r="AA73" s="25">
        <f>IF(AP73="1",BG73,0)</f>
        <v>0</v>
      </c>
      <c r="AB73" s="25">
        <f>IF(AP73="1",BH73,0)</f>
        <v>0</v>
      </c>
      <c r="AC73" s="25">
        <f>IF(AP73="7",BG73,0)</f>
        <v>0</v>
      </c>
      <c r="AD73" s="25">
        <f>IF(AP73="7",BH73,0)</f>
        <v>0</v>
      </c>
      <c r="AE73" s="25">
        <f>IF(AP73="2",BG73,0)</f>
        <v>0</v>
      </c>
      <c r="AF73" s="25">
        <f>IF(AP73="2",BH73,0)</f>
        <v>0</v>
      </c>
      <c r="AG73" s="25">
        <f>IF(AP73="0",BI73,0)</f>
        <v>0</v>
      </c>
      <c r="AH73" s="22" t="s">
        <v>7</v>
      </c>
      <c r="AI73" s="19">
        <f>IF(AM73=0,K73,0)</f>
        <v>0</v>
      </c>
      <c r="AJ73" s="19">
        <f>IF(AM73=15,K73,0)</f>
        <v>0</v>
      </c>
      <c r="AK73" s="19">
        <f>IF(AM73=21,K73,0)</f>
        <v>0</v>
      </c>
      <c r="AM73" s="25">
        <v>21</v>
      </c>
      <c r="AN73" s="25">
        <f>H73*1</f>
        <v>0</v>
      </c>
      <c r="AO73" s="25">
        <f>H73*(1-1)</f>
        <v>0</v>
      </c>
      <c r="AP73" s="27" t="s">
        <v>7</v>
      </c>
      <c r="AU73" s="25">
        <f>AV73+AW73</f>
        <v>0</v>
      </c>
      <c r="AV73" s="25">
        <f>G73*AN73</f>
        <v>0</v>
      </c>
      <c r="AW73" s="25">
        <f>G73*AO73</f>
        <v>0</v>
      </c>
      <c r="AX73" s="28" t="s">
        <v>395</v>
      </c>
      <c r="AY73" s="28" t="s">
        <v>409</v>
      </c>
      <c r="AZ73" s="22" t="s">
        <v>419</v>
      </c>
      <c r="BB73" s="25">
        <f>AV73+AW73</f>
        <v>0</v>
      </c>
      <c r="BC73" s="25">
        <f>H73/(100-BD73)*100</f>
        <v>0</v>
      </c>
      <c r="BD73" s="25">
        <v>0</v>
      </c>
      <c r="BE73" s="25">
        <f>M73</f>
        <v>0.5544</v>
      </c>
      <c r="BG73" s="19">
        <f>G73*AN73</f>
        <v>0</v>
      </c>
      <c r="BH73" s="19">
        <f>G73*AO73</f>
        <v>0</v>
      </c>
      <c r="BI73" s="19">
        <f>G73*H73</f>
        <v>0</v>
      </c>
      <c r="BJ73" s="19" t="s">
        <v>427</v>
      </c>
      <c r="BK73" s="25">
        <v>59</v>
      </c>
    </row>
    <row r="74" spans="1:46" ht="12.75">
      <c r="A74" s="71"/>
      <c r="B74" s="72" t="s">
        <v>7</v>
      </c>
      <c r="C74" s="72" t="s">
        <v>95</v>
      </c>
      <c r="D74" s="139" t="s">
        <v>259</v>
      </c>
      <c r="E74" s="140"/>
      <c r="F74" s="73" t="s">
        <v>6</v>
      </c>
      <c r="G74" s="73" t="s">
        <v>6</v>
      </c>
      <c r="H74" s="73" t="s">
        <v>6</v>
      </c>
      <c r="I74" s="74">
        <f>SUM(I75:I75)</f>
        <v>0</v>
      </c>
      <c r="J74" s="74">
        <f>SUM(J75:J75)</f>
        <v>0</v>
      </c>
      <c r="K74" s="74">
        <f>SUM(K75:K75)</f>
        <v>0</v>
      </c>
      <c r="L74" s="75"/>
      <c r="M74" s="74">
        <f>SUM(M75:M75)</f>
        <v>0.9477</v>
      </c>
      <c r="N74" s="4"/>
      <c r="AH74" s="22" t="s">
        <v>7</v>
      </c>
      <c r="AR74" s="30">
        <f>SUM(AI75:AI75)</f>
        <v>0</v>
      </c>
      <c r="AS74" s="30">
        <f>SUM(AJ75:AJ75)</f>
        <v>0</v>
      </c>
      <c r="AT74" s="30">
        <f>SUM(AK75:AK75)</f>
        <v>0</v>
      </c>
    </row>
    <row r="75" spans="1:63" ht="12.75">
      <c r="A75" s="33" t="s">
        <v>37</v>
      </c>
      <c r="B75" s="14" t="s">
        <v>7</v>
      </c>
      <c r="C75" s="14" t="s">
        <v>139</v>
      </c>
      <c r="D75" s="115" t="s">
        <v>260</v>
      </c>
      <c r="E75" s="142"/>
      <c r="F75" s="14" t="s">
        <v>355</v>
      </c>
      <c r="G75" s="25">
        <v>3</v>
      </c>
      <c r="H75" s="25"/>
      <c r="I75" s="25">
        <f>G75*AN75</f>
        <v>0</v>
      </c>
      <c r="J75" s="25">
        <f>G75*AO75</f>
        <v>0</v>
      </c>
      <c r="K75" s="25">
        <f>G75*H75</f>
        <v>0</v>
      </c>
      <c r="L75" s="25">
        <v>0.3159</v>
      </c>
      <c r="M75" s="25">
        <f>G75*L75</f>
        <v>0.9477</v>
      </c>
      <c r="N75" s="4"/>
      <c r="Y75" s="25">
        <f>IF(AP75="5",BI75,0)</f>
        <v>0</v>
      </c>
      <c r="AA75" s="25">
        <f>IF(AP75="1",BG75,0)</f>
        <v>0</v>
      </c>
      <c r="AB75" s="25">
        <f>IF(AP75="1",BH75,0)</f>
        <v>0</v>
      </c>
      <c r="AC75" s="25">
        <f>IF(AP75="7",BG75,0)</f>
        <v>0</v>
      </c>
      <c r="AD75" s="25">
        <f>IF(AP75="7",BH75,0)</f>
        <v>0</v>
      </c>
      <c r="AE75" s="25">
        <f>IF(AP75="2",BG75,0)</f>
        <v>0</v>
      </c>
      <c r="AF75" s="25">
        <f>IF(AP75="2",BH75,0)</f>
        <v>0</v>
      </c>
      <c r="AG75" s="25">
        <f>IF(AP75="0",BI75,0)</f>
        <v>0</v>
      </c>
      <c r="AH75" s="22" t="s">
        <v>7</v>
      </c>
      <c r="AI75" s="17">
        <f>IF(AM75=0,K75,0)</f>
        <v>0</v>
      </c>
      <c r="AJ75" s="17">
        <f>IF(AM75=15,K75,0)</f>
        <v>0</v>
      </c>
      <c r="AK75" s="17">
        <f>IF(AM75=21,K75,0)</f>
        <v>0</v>
      </c>
      <c r="AM75" s="25">
        <v>21</v>
      </c>
      <c r="AN75" s="25">
        <f>H75*0.518989361702128</f>
        <v>0</v>
      </c>
      <c r="AO75" s="25">
        <f>H75*(1-0.518989361702128)</f>
        <v>0</v>
      </c>
      <c r="AP75" s="26" t="s">
        <v>7</v>
      </c>
      <c r="AU75" s="25">
        <f>AV75+AW75</f>
        <v>0</v>
      </c>
      <c r="AV75" s="25">
        <f>G75*AN75</f>
        <v>0</v>
      </c>
      <c r="AW75" s="25">
        <f>G75*AO75</f>
        <v>0</v>
      </c>
      <c r="AX75" s="28" t="s">
        <v>396</v>
      </c>
      <c r="AY75" s="28" t="s">
        <v>410</v>
      </c>
      <c r="AZ75" s="22" t="s">
        <v>419</v>
      </c>
      <c r="BB75" s="25">
        <f>AV75+AW75</f>
        <v>0</v>
      </c>
      <c r="BC75" s="25">
        <f>H75/(100-BD75)*100</f>
        <v>0</v>
      </c>
      <c r="BD75" s="25">
        <v>0</v>
      </c>
      <c r="BE75" s="25">
        <f>M75</f>
        <v>0.9477</v>
      </c>
      <c r="BG75" s="17">
        <f>G75*AN75</f>
        <v>0</v>
      </c>
      <c r="BH75" s="17">
        <f>G75*AO75</f>
        <v>0</v>
      </c>
      <c r="BI75" s="17">
        <f>G75*H75</f>
        <v>0</v>
      </c>
      <c r="BJ75" s="17" t="s">
        <v>426</v>
      </c>
      <c r="BK75" s="25">
        <v>89</v>
      </c>
    </row>
    <row r="76" spans="1:46" ht="12.75">
      <c r="A76" s="71"/>
      <c r="B76" s="72" t="s">
        <v>7</v>
      </c>
      <c r="C76" s="72" t="s">
        <v>97</v>
      </c>
      <c r="D76" s="139" t="s">
        <v>261</v>
      </c>
      <c r="E76" s="140"/>
      <c r="F76" s="73" t="s">
        <v>6</v>
      </c>
      <c r="G76" s="73" t="s">
        <v>6</v>
      </c>
      <c r="H76" s="73" t="s">
        <v>6</v>
      </c>
      <c r="I76" s="74">
        <f>SUM(I77:I98)</f>
        <v>0</v>
      </c>
      <c r="J76" s="74">
        <f>SUM(J77:J98)</f>
        <v>0</v>
      </c>
      <c r="K76" s="74">
        <f>SUM(K77:K98)</f>
        <v>0</v>
      </c>
      <c r="L76" s="75"/>
      <c r="M76" s="74">
        <f>SUM(M77:M98)</f>
        <v>37.945128000000004</v>
      </c>
      <c r="N76" s="4"/>
      <c r="AH76" s="22" t="s">
        <v>7</v>
      </c>
      <c r="AR76" s="30">
        <f>SUM(AI77:AI98)</f>
        <v>0</v>
      </c>
      <c r="AS76" s="30">
        <f>SUM(AJ77:AJ98)</f>
        <v>0</v>
      </c>
      <c r="AT76" s="30">
        <f>SUM(AK77:AK98)</f>
        <v>0</v>
      </c>
    </row>
    <row r="77" spans="1:63" ht="12.75">
      <c r="A77" s="33" t="s">
        <v>38</v>
      </c>
      <c r="B77" s="14" t="s">
        <v>7</v>
      </c>
      <c r="C77" s="14" t="s">
        <v>140</v>
      </c>
      <c r="D77" s="115" t="s">
        <v>262</v>
      </c>
      <c r="E77" s="142"/>
      <c r="F77" s="14" t="s">
        <v>352</v>
      </c>
      <c r="G77" s="25">
        <v>22.1</v>
      </c>
      <c r="H77" s="25"/>
      <c r="I77" s="25">
        <f>G77*AN77</f>
        <v>0</v>
      </c>
      <c r="J77" s="25">
        <f>G77*AO77</f>
        <v>0</v>
      </c>
      <c r="K77" s="25">
        <f>G77*H77</f>
        <v>0</v>
      </c>
      <c r="L77" s="25">
        <v>0</v>
      </c>
      <c r="M77" s="25">
        <f>G77*L77</f>
        <v>0</v>
      </c>
      <c r="N77" s="4"/>
      <c r="Y77" s="25">
        <f>IF(AP77="5",BI77,0)</f>
        <v>0</v>
      </c>
      <c r="AA77" s="25">
        <f>IF(AP77="1",BG77,0)</f>
        <v>0</v>
      </c>
      <c r="AB77" s="25">
        <f>IF(AP77="1",BH77,0)</f>
        <v>0</v>
      </c>
      <c r="AC77" s="25">
        <f>IF(AP77="7",BG77,0)</f>
        <v>0</v>
      </c>
      <c r="AD77" s="25">
        <f>IF(AP77="7",BH77,0)</f>
        <v>0</v>
      </c>
      <c r="AE77" s="25">
        <f>IF(AP77="2",BG77,0)</f>
        <v>0</v>
      </c>
      <c r="AF77" s="25">
        <f>IF(AP77="2",BH77,0)</f>
        <v>0</v>
      </c>
      <c r="AG77" s="25">
        <f>IF(AP77="0",BI77,0)</f>
        <v>0</v>
      </c>
      <c r="AH77" s="22" t="s">
        <v>7</v>
      </c>
      <c r="AI77" s="17">
        <f>IF(AM77=0,K77,0)</f>
        <v>0</v>
      </c>
      <c r="AJ77" s="17">
        <f>IF(AM77=15,K77,0)</f>
        <v>0</v>
      </c>
      <c r="AK77" s="17">
        <f>IF(AM77=21,K77,0)</f>
        <v>0</v>
      </c>
      <c r="AM77" s="25">
        <v>21</v>
      </c>
      <c r="AN77" s="25">
        <f>H77*0.620341519338683</f>
        <v>0</v>
      </c>
      <c r="AO77" s="25">
        <f>H77*(1-0.620341519338683)</f>
        <v>0</v>
      </c>
      <c r="AP77" s="26" t="s">
        <v>7</v>
      </c>
      <c r="AU77" s="25">
        <f>AV77+AW77</f>
        <v>0</v>
      </c>
      <c r="AV77" s="25">
        <f>G77*AN77</f>
        <v>0</v>
      </c>
      <c r="AW77" s="25">
        <f>G77*AO77</f>
        <v>0</v>
      </c>
      <c r="AX77" s="28" t="s">
        <v>397</v>
      </c>
      <c r="AY77" s="28" t="s">
        <v>411</v>
      </c>
      <c r="AZ77" s="22" t="s">
        <v>419</v>
      </c>
      <c r="BB77" s="25">
        <f>AV77+AW77</f>
        <v>0</v>
      </c>
      <c r="BC77" s="25">
        <f>H77/(100-BD77)*100</f>
        <v>0</v>
      </c>
      <c r="BD77" s="25">
        <v>0</v>
      </c>
      <c r="BE77" s="25">
        <f>M77</f>
        <v>0</v>
      </c>
      <c r="BG77" s="17">
        <f>G77*AN77</f>
        <v>0</v>
      </c>
      <c r="BH77" s="17">
        <f>G77*AO77</f>
        <v>0</v>
      </c>
      <c r="BI77" s="17">
        <f>G77*H77</f>
        <v>0</v>
      </c>
      <c r="BJ77" s="17" t="s">
        <v>426</v>
      </c>
      <c r="BK77" s="25">
        <v>91</v>
      </c>
    </row>
    <row r="78" spans="1:63" ht="12.75">
      <c r="A78" s="33" t="s">
        <v>39</v>
      </c>
      <c r="B78" s="14" t="s">
        <v>7</v>
      </c>
      <c r="C78" s="14" t="s">
        <v>141</v>
      </c>
      <c r="D78" s="115" t="s">
        <v>263</v>
      </c>
      <c r="E78" s="142"/>
      <c r="F78" s="14" t="s">
        <v>356</v>
      </c>
      <c r="G78" s="25">
        <v>600</v>
      </c>
      <c r="H78" s="25"/>
      <c r="I78" s="25">
        <f>G78*AN78</f>
        <v>0</v>
      </c>
      <c r="J78" s="25">
        <f>G78*AO78</f>
        <v>0</v>
      </c>
      <c r="K78" s="25">
        <f>G78*H78</f>
        <v>0</v>
      </c>
      <c r="L78" s="25">
        <v>0</v>
      </c>
      <c r="M78" s="25">
        <f>G78*L78</f>
        <v>0</v>
      </c>
      <c r="N78" s="4"/>
      <c r="Y78" s="25">
        <f>IF(AP78="5",BI78,0)</f>
        <v>0</v>
      </c>
      <c r="AA78" s="25">
        <f>IF(AP78="1",BG78,0)</f>
        <v>0</v>
      </c>
      <c r="AB78" s="25">
        <f>IF(AP78="1",BH78,0)</f>
        <v>0</v>
      </c>
      <c r="AC78" s="25">
        <f>IF(AP78="7",BG78,0)</f>
        <v>0</v>
      </c>
      <c r="AD78" s="25">
        <f>IF(AP78="7",BH78,0)</f>
        <v>0</v>
      </c>
      <c r="AE78" s="25">
        <f>IF(AP78="2",BG78,0)</f>
        <v>0</v>
      </c>
      <c r="AF78" s="25">
        <f>IF(AP78="2",BH78,0)</f>
        <v>0</v>
      </c>
      <c r="AG78" s="25">
        <f>IF(AP78="0",BI78,0)</f>
        <v>0</v>
      </c>
      <c r="AH78" s="22" t="s">
        <v>7</v>
      </c>
      <c r="AI78" s="17">
        <f>IF(AM78=0,K78,0)</f>
        <v>0</v>
      </c>
      <c r="AJ78" s="17">
        <f>IF(AM78=15,K78,0)</f>
        <v>0</v>
      </c>
      <c r="AK78" s="17">
        <f>IF(AM78=21,K78,0)</f>
        <v>0</v>
      </c>
      <c r="AM78" s="25">
        <v>21</v>
      </c>
      <c r="AN78" s="25">
        <f>H78*0</f>
        <v>0</v>
      </c>
      <c r="AO78" s="25">
        <f>H78*(1-0)</f>
        <v>0</v>
      </c>
      <c r="AP78" s="26" t="s">
        <v>7</v>
      </c>
      <c r="AU78" s="25">
        <f>AV78+AW78</f>
        <v>0</v>
      </c>
      <c r="AV78" s="25">
        <f>G78*AN78</f>
        <v>0</v>
      </c>
      <c r="AW78" s="25">
        <f>G78*AO78</f>
        <v>0</v>
      </c>
      <c r="AX78" s="28" t="s">
        <v>397</v>
      </c>
      <c r="AY78" s="28" t="s">
        <v>411</v>
      </c>
      <c r="AZ78" s="22" t="s">
        <v>419</v>
      </c>
      <c r="BB78" s="25">
        <f>AV78+AW78</f>
        <v>0</v>
      </c>
      <c r="BC78" s="25">
        <f>H78/(100-BD78)*100</f>
        <v>0</v>
      </c>
      <c r="BD78" s="25">
        <v>0</v>
      </c>
      <c r="BE78" s="25">
        <f>M78</f>
        <v>0</v>
      </c>
      <c r="BG78" s="17">
        <f>G78*AN78</f>
        <v>0</v>
      </c>
      <c r="BH78" s="17">
        <f>G78*AO78</f>
        <v>0</v>
      </c>
      <c r="BI78" s="17">
        <f>G78*H78</f>
        <v>0</v>
      </c>
      <c r="BJ78" s="17" t="s">
        <v>426</v>
      </c>
      <c r="BK78" s="25">
        <v>91</v>
      </c>
    </row>
    <row r="79" spans="1:14" ht="12.75">
      <c r="A79" s="4"/>
      <c r="B79" s="76"/>
      <c r="C79" s="76"/>
      <c r="D79" s="77" t="s">
        <v>264</v>
      </c>
      <c r="E79" s="77"/>
      <c r="F79" s="76"/>
      <c r="G79" s="78">
        <v>600</v>
      </c>
      <c r="H79" s="76"/>
      <c r="I79" s="76"/>
      <c r="J79" s="76"/>
      <c r="K79" s="76"/>
      <c r="L79" s="76"/>
      <c r="M79" s="76"/>
      <c r="N79" s="4"/>
    </row>
    <row r="80" spans="1:63" ht="12.75">
      <c r="A80" s="33" t="s">
        <v>40</v>
      </c>
      <c r="B80" s="14" t="s">
        <v>7</v>
      </c>
      <c r="C80" s="14" t="s">
        <v>142</v>
      </c>
      <c r="D80" s="115" t="s">
        <v>265</v>
      </c>
      <c r="E80" s="142"/>
      <c r="F80" s="14" t="s">
        <v>357</v>
      </c>
      <c r="G80" s="25">
        <v>10</v>
      </c>
      <c r="H80" s="25"/>
      <c r="I80" s="25">
        <f>G80*AN80</f>
        <v>0</v>
      </c>
      <c r="J80" s="25">
        <f>G80*AO80</f>
        <v>0</v>
      </c>
      <c r="K80" s="25">
        <f>G80*H80</f>
        <v>0</v>
      </c>
      <c r="L80" s="25">
        <v>0.066</v>
      </c>
      <c r="M80" s="25">
        <f>G80*L80</f>
        <v>0.66</v>
      </c>
      <c r="N80" s="4"/>
      <c r="Y80" s="25">
        <f>IF(AP80="5",BI80,0)</f>
        <v>0</v>
      </c>
      <c r="AA80" s="25">
        <f>IF(AP80="1",BG80,0)</f>
        <v>0</v>
      </c>
      <c r="AB80" s="25">
        <f>IF(AP80="1",BH80,0)</f>
        <v>0</v>
      </c>
      <c r="AC80" s="25">
        <f>IF(AP80="7",BG80,0)</f>
        <v>0</v>
      </c>
      <c r="AD80" s="25">
        <f>IF(AP80="7",BH80,0)</f>
        <v>0</v>
      </c>
      <c r="AE80" s="25">
        <f>IF(AP80="2",BG80,0)</f>
        <v>0</v>
      </c>
      <c r="AF80" s="25">
        <f>IF(AP80="2",BH80,0)</f>
        <v>0</v>
      </c>
      <c r="AG80" s="25">
        <f>IF(AP80="0",BI80,0)</f>
        <v>0</v>
      </c>
      <c r="AH80" s="22" t="s">
        <v>7</v>
      </c>
      <c r="AI80" s="17">
        <f>IF(AM80=0,K80,0)</f>
        <v>0</v>
      </c>
      <c r="AJ80" s="17">
        <f>IF(AM80=15,K80,0)</f>
        <v>0</v>
      </c>
      <c r="AK80" s="17">
        <f>IF(AM80=21,K80,0)</f>
        <v>0</v>
      </c>
      <c r="AM80" s="25">
        <v>21</v>
      </c>
      <c r="AN80" s="25">
        <f>H80*0</f>
        <v>0</v>
      </c>
      <c r="AO80" s="25">
        <f>H80*(1-0)</f>
        <v>0</v>
      </c>
      <c r="AP80" s="26" t="s">
        <v>7</v>
      </c>
      <c r="AU80" s="25">
        <f>AV80+AW80</f>
        <v>0</v>
      </c>
      <c r="AV80" s="25">
        <f>G80*AN80</f>
        <v>0</v>
      </c>
      <c r="AW80" s="25">
        <f>G80*AO80</f>
        <v>0</v>
      </c>
      <c r="AX80" s="28" t="s">
        <v>397</v>
      </c>
      <c r="AY80" s="28" t="s">
        <v>411</v>
      </c>
      <c r="AZ80" s="22" t="s">
        <v>419</v>
      </c>
      <c r="BB80" s="25">
        <f>AV80+AW80</f>
        <v>0</v>
      </c>
      <c r="BC80" s="25">
        <f>H80/(100-BD80)*100</f>
        <v>0</v>
      </c>
      <c r="BD80" s="25">
        <v>0</v>
      </c>
      <c r="BE80" s="25">
        <f>M80</f>
        <v>0.66</v>
      </c>
      <c r="BG80" s="17">
        <f>G80*AN80</f>
        <v>0</v>
      </c>
      <c r="BH80" s="17">
        <f>G80*AO80</f>
        <v>0</v>
      </c>
      <c r="BI80" s="17">
        <f>G80*H80</f>
        <v>0</v>
      </c>
      <c r="BJ80" s="17" t="s">
        <v>426</v>
      </c>
      <c r="BK80" s="25">
        <v>91</v>
      </c>
    </row>
    <row r="81" spans="1:63" ht="12.75">
      <c r="A81" s="33" t="s">
        <v>41</v>
      </c>
      <c r="B81" s="14" t="s">
        <v>7</v>
      </c>
      <c r="C81" s="14" t="s">
        <v>143</v>
      </c>
      <c r="D81" s="115" t="s">
        <v>266</v>
      </c>
      <c r="E81" s="142"/>
      <c r="F81" s="14" t="s">
        <v>357</v>
      </c>
      <c r="G81" s="25">
        <v>10</v>
      </c>
      <c r="H81" s="25"/>
      <c r="I81" s="25">
        <f>G81*AN81</f>
        <v>0</v>
      </c>
      <c r="J81" s="25">
        <f>G81*AO81</f>
        <v>0</v>
      </c>
      <c r="K81" s="25">
        <f>G81*H81</f>
        <v>0</v>
      </c>
      <c r="L81" s="25">
        <v>0.066</v>
      </c>
      <c r="M81" s="25">
        <f>G81*L81</f>
        <v>0.66</v>
      </c>
      <c r="N81" s="4"/>
      <c r="Y81" s="25">
        <f>IF(AP81="5",BI81,0)</f>
        <v>0</v>
      </c>
      <c r="AA81" s="25">
        <f>IF(AP81="1",BG81,0)</f>
        <v>0</v>
      </c>
      <c r="AB81" s="25">
        <f>IF(AP81="1",BH81,0)</f>
        <v>0</v>
      </c>
      <c r="AC81" s="25">
        <f>IF(AP81="7",BG81,0)</f>
        <v>0</v>
      </c>
      <c r="AD81" s="25">
        <f>IF(AP81="7",BH81,0)</f>
        <v>0</v>
      </c>
      <c r="AE81" s="25">
        <f>IF(AP81="2",BG81,0)</f>
        <v>0</v>
      </c>
      <c r="AF81" s="25">
        <f>IF(AP81="2",BH81,0)</f>
        <v>0</v>
      </c>
      <c r="AG81" s="25">
        <f>IF(AP81="0",BI81,0)</f>
        <v>0</v>
      </c>
      <c r="AH81" s="22" t="s">
        <v>7</v>
      </c>
      <c r="AI81" s="17">
        <f>IF(AM81=0,K81,0)</f>
        <v>0</v>
      </c>
      <c r="AJ81" s="17">
        <f>IF(AM81=15,K81,0)</f>
        <v>0</v>
      </c>
      <c r="AK81" s="17">
        <f>IF(AM81=21,K81,0)</f>
        <v>0</v>
      </c>
      <c r="AM81" s="25">
        <v>21</v>
      </c>
      <c r="AN81" s="25">
        <f>H81*0</f>
        <v>0</v>
      </c>
      <c r="AO81" s="25">
        <f>H81*(1-0)</f>
        <v>0</v>
      </c>
      <c r="AP81" s="26" t="s">
        <v>7</v>
      </c>
      <c r="AU81" s="25">
        <f>AV81+AW81</f>
        <v>0</v>
      </c>
      <c r="AV81" s="25">
        <f>G81*AN81</f>
        <v>0</v>
      </c>
      <c r="AW81" s="25">
        <f>G81*AO81</f>
        <v>0</v>
      </c>
      <c r="AX81" s="28" t="s">
        <v>397</v>
      </c>
      <c r="AY81" s="28" t="s">
        <v>411</v>
      </c>
      <c r="AZ81" s="22" t="s">
        <v>419</v>
      </c>
      <c r="BB81" s="25">
        <f>AV81+AW81</f>
        <v>0</v>
      </c>
      <c r="BC81" s="25">
        <f>H81/(100-BD81)*100</f>
        <v>0</v>
      </c>
      <c r="BD81" s="25">
        <v>0</v>
      </c>
      <c r="BE81" s="25">
        <f>M81</f>
        <v>0.66</v>
      </c>
      <c r="BG81" s="17">
        <f>G81*AN81</f>
        <v>0</v>
      </c>
      <c r="BH81" s="17">
        <f>G81*AO81</f>
        <v>0</v>
      </c>
      <c r="BI81" s="17">
        <f>G81*H81</f>
        <v>0</v>
      </c>
      <c r="BJ81" s="17" t="s">
        <v>426</v>
      </c>
      <c r="BK81" s="25">
        <v>91</v>
      </c>
    </row>
    <row r="82" spans="1:63" ht="12.75">
      <c r="A82" s="33" t="s">
        <v>42</v>
      </c>
      <c r="B82" s="14" t="s">
        <v>7</v>
      </c>
      <c r="C82" s="14" t="s">
        <v>144</v>
      </c>
      <c r="D82" s="115" t="s">
        <v>267</v>
      </c>
      <c r="E82" s="142"/>
      <c r="F82" s="14" t="s">
        <v>352</v>
      </c>
      <c r="G82" s="25">
        <v>21.2</v>
      </c>
      <c r="H82" s="25"/>
      <c r="I82" s="25">
        <f>G82*AN82</f>
        <v>0</v>
      </c>
      <c r="J82" s="25">
        <f>G82*AO82</f>
        <v>0</v>
      </c>
      <c r="K82" s="25">
        <f>G82*H82</f>
        <v>0</v>
      </c>
      <c r="L82" s="25">
        <v>0</v>
      </c>
      <c r="M82" s="25">
        <f>G82*L82</f>
        <v>0</v>
      </c>
      <c r="N82" s="4"/>
      <c r="Y82" s="25">
        <f>IF(AP82="5",BI82,0)</f>
        <v>0</v>
      </c>
      <c r="AA82" s="25">
        <f>IF(AP82="1",BG82,0)</f>
        <v>0</v>
      </c>
      <c r="AB82" s="25">
        <f>IF(AP82="1",BH82,0)</f>
        <v>0</v>
      </c>
      <c r="AC82" s="25">
        <f>IF(AP82="7",BG82,0)</f>
        <v>0</v>
      </c>
      <c r="AD82" s="25">
        <f>IF(AP82="7",BH82,0)</f>
        <v>0</v>
      </c>
      <c r="AE82" s="25">
        <f>IF(AP82="2",BG82,0)</f>
        <v>0</v>
      </c>
      <c r="AF82" s="25">
        <f>IF(AP82="2",BH82,0)</f>
        <v>0</v>
      </c>
      <c r="AG82" s="25">
        <f>IF(AP82="0",BI82,0)</f>
        <v>0</v>
      </c>
      <c r="AH82" s="22" t="s">
        <v>7</v>
      </c>
      <c r="AI82" s="17">
        <f>IF(AM82=0,K82,0)</f>
        <v>0</v>
      </c>
      <c r="AJ82" s="17">
        <f>IF(AM82=15,K82,0)</f>
        <v>0</v>
      </c>
      <c r="AK82" s="17">
        <f>IF(AM82=21,K82,0)</f>
        <v>0</v>
      </c>
      <c r="AM82" s="25">
        <v>21</v>
      </c>
      <c r="AN82" s="25">
        <f>H82*0</f>
        <v>0</v>
      </c>
      <c r="AO82" s="25">
        <f>H82*(1-0)</f>
        <v>0</v>
      </c>
      <c r="AP82" s="26" t="s">
        <v>7</v>
      </c>
      <c r="AU82" s="25">
        <f>AV82+AW82</f>
        <v>0</v>
      </c>
      <c r="AV82" s="25">
        <f>G82*AN82</f>
        <v>0</v>
      </c>
      <c r="AW82" s="25">
        <f>G82*AO82</f>
        <v>0</v>
      </c>
      <c r="AX82" s="28" t="s">
        <v>397</v>
      </c>
      <c r="AY82" s="28" t="s">
        <v>411</v>
      </c>
      <c r="AZ82" s="22" t="s">
        <v>419</v>
      </c>
      <c r="BB82" s="25">
        <f>AV82+AW82</f>
        <v>0</v>
      </c>
      <c r="BC82" s="25">
        <f>H82/(100-BD82)*100</f>
        <v>0</v>
      </c>
      <c r="BD82" s="25">
        <v>0</v>
      </c>
      <c r="BE82" s="25">
        <f>M82</f>
        <v>0</v>
      </c>
      <c r="BG82" s="17">
        <f>G82*AN82</f>
        <v>0</v>
      </c>
      <c r="BH82" s="17">
        <f>G82*AO82</f>
        <v>0</v>
      </c>
      <c r="BI82" s="17">
        <f>G82*H82</f>
        <v>0</v>
      </c>
      <c r="BJ82" s="17" t="s">
        <v>426</v>
      </c>
      <c r="BK82" s="25">
        <v>91</v>
      </c>
    </row>
    <row r="83" spans="1:63" ht="12.75">
      <c r="A83" s="33" t="s">
        <v>43</v>
      </c>
      <c r="B83" s="14" t="s">
        <v>7</v>
      </c>
      <c r="C83" s="14" t="s">
        <v>145</v>
      </c>
      <c r="D83" s="115" t="s">
        <v>268</v>
      </c>
      <c r="E83" s="142"/>
      <c r="F83" s="14" t="s">
        <v>352</v>
      </c>
      <c r="G83" s="25">
        <v>180</v>
      </c>
      <c r="H83" s="25"/>
      <c r="I83" s="25">
        <f>G83*AN83</f>
        <v>0</v>
      </c>
      <c r="J83" s="25">
        <f>G83*AO83</f>
        <v>0</v>
      </c>
      <c r="K83" s="25">
        <f>G83*H83</f>
        <v>0</v>
      </c>
      <c r="L83" s="25">
        <v>0.14424</v>
      </c>
      <c r="M83" s="25">
        <f>G83*L83</f>
        <v>25.9632</v>
      </c>
      <c r="N83" s="4"/>
      <c r="Y83" s="25">
        <f>IF(AP83="5",BI83,0)</f>
        <v>0</v>
      </c>
      <c r="AA83" s="25">
        <f>IF(AP83="1",BG83,0)</f>
        <v>0</v>
      </c>
      <c r="AB83" s="25">
        <f>IF(AP83="1",BH83,0)</f>
        <v>0</v>
      </c>
      <c r="AC83" s="25">
        <f>IF(AP83="7",BG83,0)</f>
        <v>0</v>
      </c>
      <c r="AD83" s="25">
        <f>IF(AP83="7",BH83,0)</f>
        <v>0</v>
      </c>
      <c r="AE83" s="25">
        <f>IF(AP83="2",BG83,0)</f>
        <v>0</v>
      </c>
      <c r="AF83" s="25">
        <f>IF(AP83="2",BH83,0)</f>
        <v>0</v>
      </c>
      <c r="AG83" s="25">
        <f>IF(AP83="0",BI83,0)</f>
        <v>0</v>
      </c>
      <c r="AH83" s="22" t="s">
        <v>7</v>
      </c>
      <c r="AI83" s="17">
        <f>IF(AM83=0,K83,0)</f>
        <v>0</v>
      </c>
      <c r="AJ83" s="17">
        <f>IF(AM83=15,K83,0)</f>
        <v>0</v>
      </c>
      <c r="AK83" s="17">
        <f>IF(AM83=21,K83,0)</f>
        <v>0</v>
      </c>
      <c r="AM83" s="25">
        <v>21</v>
      </c>
      <c r="AN83" s="25">
        <f>H83*0.579734152155468</f>
        <v>0</v>
      </c>
      <c r="AO83" s="25">
        <f>H83*(1-0.579734152155468)</f>
        <v>0</v>
      </c>
      <c r="AP83" s="26" t="s">
        <v>7</v>
      </c>
      <c r="AU83" s="25">
        <f>AV83+AW83</f>
        <v>0</v>
      </c>
      <c r="AV83" s="25">
        <f>G83*AN83</f>
        <v>0</v>
      </c>
      <c r="AW83" s="25">
        <f>G83*AO83</f>
        <v>0</v>
      </c>
      <c r="AX83" s="28" t="s">
        <v>397</v>
      </c>
      <c r="AY83" s="28" t="s">
        <v>411</v>
      </c>
      <c r="AZ83" s="22" t="s">
        <v>419</v>
      </c>
      <c r="BB83" s="25">
        <f>AV83+AW83</f>
        <v>0</v>
      </c>
      <c r="BC83" s="25">
        <f>H83/(100-BD83)*100</f>
        <v>0</v>
      </c>
      <c r="BD83" s="25">
        <v>0</v>
      </c>
      <c r="BE83" s="25">
        <f>M83</f>
        <v>25.9632</v>
      </c>
      <c r="BG83" s="17">
        <f>G83*AN83</f>
        <v>0</v>
      </c>
      <c r="BH83" s="17">
        <f>G83*AO83</f>
        <v>0</v>
      </c>
      <c r="BI83" s="17">
        <f>G83*H83</f>
        <v>0</v>
      </c>
      <c r="BJ83" s="17" t="s">
        <v>426</v>
      </c>
      <c r="BK83" s="25">
        <v>91</v>
      </c>
    </row>
    <row r="84" spans="1:14" ht="12.75">
      <c r="A84" s="4"/>
      <c r="B84" s="76"/>
      <c r="C84" s="76"/>
      <c r="D84" s="77" t="s">
        <v>269</v>
      </c>
      <c r="E84" s="77"/>
      <c r="F84" s="76"/>
      <c r="G84" s="78">
        <v>180</v>
      </c>
      <c r="H84" s="76"/>
      <c r="I84" s="76"/>
      <c r="J84" s="76"/>
      <c r="K84" s="76"/>
      <c r="L84" s="76"/>
      <c r="M84" s="76"/>
      <c r="N84" s="4"/>
    </row>
    <row r="85" spans="1:63" ht="12.75">
      <c r="A85" s="33" t="s">
        <v>44</v>
      </c>
      <c r="B85" s="14" t="s">
        <v>7</v>
      </c>
      <c r="C85" s="14" t="s">
        <v>146</v>
      </c>
      <c r="D85" s="115" t="s">
        <v>270</v>
      </c>
      <c r="E85" s="147"/>
      <c r="F85" s="14" t="s">
        <v>355</v>
      </c>
      <c r="G85" s="25">
        <v>65</v>
      </c>
      <c r="H85" s="25"/>
      <c r="I85" s="25">
        <f>G85*AN85</f>
        <v>0</v>
      </c>
      <c r="J85" s="25">
        <f>G85*AO85</f>
        <v>0</v>
      </c>
      <c r="K85" s="25">
        <f>G85*H85</f>
        <v>0</v>
      </c>
      <c r="L85" s="25">
        <v>0.08</v>
      </c>
      <c r="M85" s="25">
        <f>G85*L85</f>
        <v>5.2</v>
      </c>
      <c r="N85" s="4"/>
      <c r="Y85" s="25">
        <f>IF(AP85="5",BI85,0)</f>
        <v>0</v>
      </c>
      <c r="AA85" s="25">
        <f>IF(AP85="1",BG85,0)</f>
        <v>0</v>
      </c>
      <c r="AB85" s="25">
        <f>IF(AP85="1",BH85,0)</f>
        <v>0</v>
      </c>
      <c r="AC85" s="25">
        <f>IF(AP85="7",BG85,0)</f>
        <v>0</v>
      </c>
      <c r="AD85" s="25">
        <f>IF(AP85="7",BH85,0)</f>
        <v>0</v>
      </c>
      <c r="AE85" s="25">
        <f>IF(AP85="2",BG85,0)</f>
        <v>0</v>
      </c>
      <c r="AF85" s="25">
        <f>IF(AP85="2",BH85,0)</f>
        <v>0</v>
      </c>
      <c r="AG85" s="25">
        <f>IF(AP85="0",BI85,0)</f>
        <v>0</v>
      </c>
      <c r="AH85" s="22" t="s">
        <v>7</v>
      </c>
      <c r="AI85" s="19">
        <f>IF(AM85=0,K85,0)</f>
        <v>0</v>
      </c>
      <c r="AJ85" s="19">
        <f>IF(AM85=15,K85,0)</f>
        <v>0</v>
      </c>
      <c r="AK85" s="19">
        <f>IF(AM85=21,K85,0)</f>
        <v>0</v>
      </c>
      <c r="AM85" s="25">
        <v>21</v>
      </c>
      <c r="AN85" s="25">
        <f>H85*1</f>
        <v>0</v>
      </c>
      <c r="AO85" s="25">
        <f>H85*(1-1)</f>
        <v>0</v>
      </c>
      <c r="AP85" s="27" t="s">
        <v>7</v>
      </c>
      <c r="AU85" s="25">
        <f>AV85+AW85</f>
        <v>0</v>
      </c>
      <c r="AV85" s="25">
        <f>G85*AN85</f>
        <v>0</v>
      </c>
      <c r="AW85" s="25">
        <f>G85*AO85</f>
        <v>0</v>
      </c>
      <c r="AX85" s="28" t="s">
        <v>397</v>
      </c>
      <c r="AY85" s="28" t="s">
        <v>411</v>
      </c>
      <c r="AZ85" s="22" t="s">
        <v>419</v>
      </c>
      <c r="BB85" s="25">
        <f>AV85+AW85</f>
        <v>0</v>
      </c>
      <c r="BC85" s="25">
        <f>H85/(100-BD85)*100</f>
        <v>0</v>
      </c>
      <c r="BD85" s="25">
        <v>0</v>
      </c>
      <c r="BE85" s="25">
        <f>M85</f>
        <v>5.2</v>
      </c>
      <c r="BG85" s="19">
        <f>G85*AN85</f>
        <v>0</v>
      </c>
      <c r="BH85" s="19">
        <f>G85*AO85</f>
        <v>0</v>
      </c>
      <c r="BI85" s="19">
        <f>G85*H85</f>
        <v>0</v>
      </c>
      <c r="BJ85" s="19" t="s">
        <v>427</v>
      </c>
      <c r="BK85" s="25">
        <v>91</v>
      </c>
    </row>
    <row r="86" spans="1:63" ht="12.75">
      <c r="A86" s="33" t="s">
        <v>45</v>
      </c>
      <c r="B86" s="14" t="s">
        <v>7</v>
      </c>
      <c r="C86" s="14" t="s">
        <v>147</v>
      </c>
      <c r="D86" s="115" t="s">
        <v>271</v>
      </c>
      <c r="E86" s="147"/>
      <c r="F86" s="14" t="s">
        <v>355</v>
      </c>
      <c r="G86" s="25">
        <v>25</v>
      </c>
      <c r="H86" s="25"/>
      <c r="I86" s="25">
        <f>G86*AN86</f>
        <v>0</v>
      </c>
      <c r="J86" s="25">
        <f>G86*AO86</f>
        <v>0</v>
      </c>
      <c r="K86" s="25">
        <f>G86*H86</f>
        <v>0</v>
      </c>
      <c r="L86" s="25">
        <v>0.048</v>
      </c>
      <c r="M86" s="25">
        <f>G86*L86</f>
        <v>1.2</v>
      </c>
      <c r="N86" s="4"/>
      <c r="Y86" s="25">
        <f>IF(AP86="5",BI86,0)</f>
        <v>0</v>
      </c>
      <c r="AA86" s="25">
        <f>IF(AP86="1",BG86,0)</f>
        <v>0</v>
      </c>
      <c r="AB86" s="25">
        <f>IF(AP86="1",BH86,0)</f>
        <v>0</v>
      </c>
      <c r="AC86" s="25">
        <f>IF(AP86="7",BG86,0)</f>
        <v>0</v>
      </c>
      <c r="AD86" s="25">
        <f>IF(AP86="7",BH86,0)</f>
        <v>0</v>
      </c>
      <c r="AE86" s="25">
        <f>IF(AP86="2",BG86,0)</f>
        <v>0</v>
      </c>
      <c r="AF86" s="25">
        <f>IF(AP86="2",BH86,0)</f>
        <v>0</v>
      </c>
      <c r="AG86" s="25">
        <f>IF(AP86="0",BI86,0)</f>
        <v>0</v>
      </c>
      <c r="AH86" s="22" t="s">
        <v>7</v>
      </c>
      <c r="AI86" s="19">
        <f>IF(AM86=0,K86,0)</f>
        <v>0</v>
      </c>
      <c r="AJ86" s="19">
        <f>IF(AM86=15,K86,0)</f>
        <v>0</v>
      </c>
      <c r="AK86" s="19">
        <f>IF(AM86=21,K86,0)</f>
        <v>0</v>
      </c>
      <c r="AM86" s="25">
        <v>21</v>
      </c>
      <c r="AN86" s="25">
        <f>H86*1</f>
        <v>0</v>
      </c>
      <c r="AO86" s="25">
        <f>H86*(1-1)</f>
        <v>0</v>
      </c>
      <c r="AP86" s="27" t="s">
        <v>7</v>
      </c>
      <c r="AU86" s="25">
        <f>AV86+AW86</f>
        <v>0</v>
      </c>
      <c r="AV86" s="25">
        <f>G86*AN86</f>
        <v>0</v>
      </c>
      <c r="AW86" s="25">
        <f>G86*AO86</f>
        <v>0</v>
      </c>
      <c r="AX86" s="28" t="s">
        <v>397</v>
      </c>
      <c r="AY86" s="28" t="s">
        <v>411</v>
      </c>
      <c r="AZ86" s="22" t="s">
        <v>419</v>
      </c>
      <c r="BB86" s="25">
        <f>AV86+AW86</f>
        <v>0</v>
      </c>
      <c r="BC86" s="25">
        <f>H86/(100-BD86)*100</f>
        <v>0</v>
      </c>
      <c r="BD86" s="25">
        <v>0</v>
      </c>
      <c r="BE86" s="25">
        <f>M86</f>
        <v>1.2</v>
      </c>
      <c r="BG86" s="19">
        <f>G86*AN86</f>
        <v>0</v>
      </c>
      <c r="BH86" s="19">
        <f>G86*AO86</f>
        <v>0</v>
      </c>
      <c r="BI86" s="19">
        <f>G86*H86</f>
        <v>0</v>
      </c>
      <c r="BJ86" s="19" t="s">
        <v>427</v>
      </c>
      <c r="BK86" s="25">
        <v>91</v>
      </c>
    </row>
    <row r="87" spans="1:63" ht="12.75">
      <c r="A87" s="33" t="s">
        <v>46</v>
      </c>
      <c r="B87" s="14" t="s">
        <v>7</v>
      </c>
      <c r="C87" s="14" t="s">
        <v>148</v>
      </c>
      <c r="D87" s="115" t="s">
        <v>272</v>
      </c>
      <c r="E87" s="147"/>
      <c r="F87" s="14" t="s">
        <v>355</v>
      </c>
      <c r="G87" s="25">
        <v>3</v>
      </c>
      <c r="H87" s="25"/>
      <c r="I87" s="25">
        <f>G87*AN87</f>
        <v>0</v>
      </c>
      <c r="J87" s="25">
        <f>G87*AO87</f>
        <v>0</v>
      </c>
      <c r="K87" s="25">
        <f>G87*H87</f>
        <v>0</v>
      </c>
      <c r="L87" s="25">
        <v>0.064</v>
      </c>
      <c r="M87" s="25">
        <f>G87*L87</f>
        <v>0.192</v>
      </c>
      <c r="N87" s="4"/>
      <c r="Y87" s="25">
        <f>IF(AP87="5",BI87,0)</f>
        <v>0</v>
      </c>
      <c r="AA87" s="25">
        <f>IF(AP87="1",BG87,0)</f>
        <v>0</v>
      </c>
      <c r="AB87" s="25">
        <f>IF(AP87="1",BH87,0)</f>
        <v>0</v>
      </c>
      <c r="AC87" s="25">
        <f>IF(AP87="7",BG87,0)</f>
        <v>0</v>
      </c>
      <c r="AD87" s="25">
        <f>IF(AP87="7",BH87,0)</f>
        <v>0</v>
      </c>
      <c r="AE87" s="25">
        <f>IF(AP87="2",BG87,0)</f>
        <v>0</v>
      </c>
      <c r="AF87" s="25">
        <f>IF(AP87="2",BH87,0)</f>
        <v>0</v>
      </c>
      <c r="AG87" s="25">
        <f>IF(AP87="0",BI87,0)</f>
        <v>0</v>
      </c>
      <c r="AH87" s="22" t="s">
        <v>7</v>
      </c>
      <c r="AI87" s="19">
        <f>IF(AM87=0,K87,0)</f>
        <v>0</v>
      </c>
      <c r="AJ87" s="19">
        <f>IF(AM87=15,K87,0)</f>
        <v>0</v>
      </c>
      <c r="AK87" s="19">
        <f>IF(AM87=21,K87,0)</f>
        <v>0</v>
      </c>
      <c r="AM87" s="25">
        <v>21</v>
      </c>
      <c r="AN87" s="25">
        <f>H87*1</f>
        <v>0</v>
      </c>
      <c r="AO87" s="25">
        <f>H87*(1-1)</f>
        <v>0</v>
      </c>
      <c r="AP87" s="27" t="s">
        <v>7</v>
      </c>
      <c r="AU87" s="25">
        <f>AV87+AW87</f>
        <v>0</v>
      </c>
      <c r="AV87" s="25">
        <f>G87*AN87</f>
        <v>0</v>
      </c>
      <c r="AW87" s="25">
        <f>G87*AO87</f>
        <v>0</v>
      </c>
      <c r="AX87" s="28" t="s">
        <v>397</v>
      </c>
      <c r="AY87" s="28" t="s">
        <v>411</v>
      </c>
      <c r="AZ87" s="22" t="s">
        <v>419</v>
      </c>
      <c r="BB87" s="25">
        <f>AV87+AW87</f>
        <v>0</v>
      </c>
      <c r="BC87" s="25">
        <f>H87/(100-BD87)*100</f>
        <v>0</v>
      </c>
      <c r="BD87" s="25">
        <v>0</v>
      </c>
      <c r="BE87" s="25">
        <f>M87</f>
        <v>0.192</v>
      </c>
      <c r="BG87" s="19">
        <f>G87*AN87</f>
        <v>0</v>
      </c>
      <c r="BH87" s="19">
        <f>G87*AO87</f>
        <v>0</v>
      </c>
      <c r="BI87" s="19">
        <f>G87*H87</f>
        <v>0</v>
      </c>
      <c r="BJ87" s="19" t="s">
        <v>427</v>
      </c>
      <c r="BK87" s="25">
        <v>91</v>
      </c>
    </row>
    <row r="88" spans="1:63" ht="12.75">
      <c r="A88" s="33" t="s">
        <v>47</v>
      </c>
      <c r="B88" s="14" t="s">
        <v>7</v>
      </c>
      <c r="C88" s="14" t="s">
        <v>149</v>
      </c>
      <c r="D88" s="115" t="s">
        <v>273</v>
      </c>
      <c r="E88" s="147"/>
      <c r="F88" s="14" t="s">
        <v>355</v>
      </c>
      <c r="G88" s="25">
        <v>3</v>
      </c>
      <c r="H88" s="25"/>
      <c r="I88" s="25">
        <f>G88*AN88</f>
        <v>0</v>
      </c>
      <c r="J88" s="25">
        <f>G88*AO88</f>
        <v>0</v>
      </c>
      <c r="K88" s="25">
        <f>G88*H88</f>
        <v>0</v>
      </c>
      <c r="L88" s="25">
        <v>0.064</v>
      </c>
      <c r="M88" s="25">
        <f>G88*L88</f>
        <v>0.192</v>
      </c>
      <c r="N88" s="4"/>
      <c r="Y88" s="25">
        <f>IF(AP88="5",BI88,0)</f>
        <v>0</v>
      </c>
      <c r="AA88" s="25">
        <f>IF(AP88="1",BG88,0)</f>
        <v>0</v>
      </c>
      <c r="AB88" s="25">
        <f>IF(AP88="1",BH88,0)</f>
        <v>0</v>
      </c>
      <c r="AC88" s="25">
        <f>IF(AP88="7",BG88,0)</f>
        <v>0</v>
      </c>
      <c r="AD88" s="25">
        <f>IF(AP88="7",BH88,0)</f>
        <v>0</v>
      </c>
      <c r="AE88" s="25">
        <f>IF(AP88="2",BG88,0)</f>
        <v>0</v>
      </c>
      <c r="AF88" s="25">
        <f>IF(AP88="2",BH88,0)</f>
        <v>0</v>
      </c>
      <c r="AG88" s="25">
        <f>IF(AP88="0",BI88,0)</f>
        <v>0</v>
      </c>
      <c r="AH88" s="22" t="s">
        <v>7</v>
      </c>
      <c r="AI88" s="19">
        <f>IF(AM88=0,K88,0)</f>
        <v>0</v>
      </c>
      <c r="AJ88" s="19">
        <f>IF(AM88=15,K88,0)</f>
        <v>0</v>
      </c>
      <c r="AK88" s="19">
        <f>IF(AM88=21,K88,0)</f>
        <v>0</v>
      </c>
      <c r="AM88" s="25">
        <v>21</v>
      </c>
      <c r="AN88" s="25">
        <f>H88*1</f>
        <v>0</v>
      </c>
      <c r="AO88" s="25">
        <f>H88*(1-1)</f>
        <v>0</v>
      </c>
      <c r="AP88" s="27" t="s">
        <v>7</v>
      </c>
      <c r="AU88" s="25">
        <f>AV88+AW88</f>
        <v>0</v>
      </c>
      <c r="AV88" s="25">
        <f>G88*AN88</f>
        <v>0</v>
      </c>
      <c r="AW88" s="25">
        <f>G88*AO88</f>
        <v>0</v>
      </c>
      <c r="AX88" s="28" t="s">
        <v>397</v>
      </c>
      <c r="AY88" s="28" t="s">
        <v>411</v>
      </c>
      <c r="AZ88" s="22" t="s">
        <v>419</v>
      </c>
      <c r="BB88" s="25">
        <f>AV88+AW88</f>
        <v>0</v>
      </c>
      <c r="BC88" s="25">
        <f>H88/(100-BD88)*100</f>
        <v>0</v>
      </c>
      <c r="BD88" s="25">
        <v>0</v>
      </c>
      <c r="BE88" s="25">
        <f>M88</f>
        <v>0.192</v>
      </c>
      <c r="BG88" s="19">
        <f>G88*AN88</f>
        <v>0</v>
      </c>
      <c r="BH88" s="19">
        <f>G88*AO88</f>
        <v>0</v>
      </c>
      <c r="BI88" s="19">
        <f>G88*H88</f>
        <v>0</v>
      </c>
      <c r="BJ88" s="19" t="s">
        <v>427</v>
      </c>
      <c r="BK88" s="25">
        <v>91</v>
      </c>
    </row>
    <row r="89" spans="1:63" ht="12.75">
      <c r="A89" s="33" t="s">
        <v>48</v>
      </c>
      <c r="B89" s="14" t="s">
        <v>7</v>
      </c>
      <c r="C89" s="14" t="s">
        <v>150</v>
      </c>
      <c r="D89" s="115" t="s">
        <v>274</v>
      </c>
      <c r="E89" s="147"/>
      <c r="F89" s="14" t="s">
        <v>355</v>
      </c>
      <c r="G89" s="25">
        <v>65</v>
      </c>
      <c r="H89" s="25"/>
      <c r="I89" s="25">
        <f>G89*AN89</f>
        <v>0</v>
      </c>
      <c r="J89" s="25">
        <f>G89*AO89</f>
        <v>0</v>
      </c>
      <c r="K89" s="25">
        <f>G89*H89</f>
        <v>0</v>
      </c>
      <c r="L89" s="25">
        <v>0.029</v>
      </c>
      <c r="M89" s="25">
        <f>G89*L89</f>
        <v>1.885</v>
      </c>
      <c r="N89" s="4"/>
      <c r="Y89" s="25">
        <f>IF(AP89="5",BI89,0)</f>
        <v>0</v>
      </c>
      <c r="AA89" s="25">
        <f>IF(AP89="1",BG89,0)</f>
        <v>0</v>
      </c>
      <c r="AB89" s="25">
        <f>IF(AP89="1",BH89,0)</f>
        <v>0</v>
      </c>
      <c r="AC89" s="25">
        <f>IF(AP89="7",BG89,0)</f>
        <v>0</v>
      </c>
      <c r="AD89" s="25">
        <f>IF(AP89="7",BH89,0)</f>
        <v>0</v>
      </c>
      <c r="AE89" s="25">
        <f>IF(AP89="2",BG89,0)</f>
        <v>0</v>
      </c>
      <c r="AF89" s="25">
        <f>IF(AP89="2",BH89,0)</f>
        <v>0</v>
      </c>
      <c r="AG89" s="25">
        <f>IF(AP89="0",BI89,0)</f>
        <v>0</v>
      </c>
      <c r="AH89" s="22" t="s">
        <v>7</v>
      </c>
      <c r="AI89" s="19">
        <f>IF(AM89=0,K89,0)</f>
        <v>0</v>
      </c>
      <c r="AJ89" s="19">
        <f>IF(AM89=15,K89,0)</f>
        <v>0</v>
      </c>
      <c r="AK89" s="19">
        <f>IF(AM89=21,K89,0)</f>
        <v>0</v>
      </c>
      <c r="AM89" s="25">
        <v>21</v>
      </c>
      <c r="AN89" s="25">
        <f>H89*1</f>
        <v>0</v>
      </c>
      <c r="AO89" s="25">
        <f>H89*(1-1)</f>
        <v>0</v>
      </c>
      <c r="AP89" s="27" t="s">
        <v>7</v>
      </c>
      <c r="AU89" s="25">
        <f>AV89+AW89</f>
        <v>0</v>
      </c>
      <c r="AV89" s="25">
        <f>G89*AN89</f>
        <v>0</v>
      </c>
      <c r="AW89" s="25">
        <f>G89*AO89</f>
        <v>0</v>
      </c>
      <c r="AX89" s="28" t="s">
        <v>397</v>
      </c>
      <c r="AY89" s="28" t="s">
        <v>411</v>
      </c>
      <c r="AZ89" s="22" t="s">
        <v>419</v>
      </c>
      <c r="BB89" s="25">
        <f>AV89+AW89</f>
        <v>0</v>
      </c>
      <c r="BC89" s="25">
        <f>H89/(100-BD89)*100</f>
        <v>0</v>
      </c>
      <c r="BD89" s="25">
        <v>0</v>
      </c>
      <c r="BE89" s="25">
        <f>M89</f>
        <v>1.885</v>
      </c>
      <c r="BG89" s="19">
        <f>G89*AN89</f>
        <v>0</v>
      </c>
      <c r="BH89" s="19">
        <f>G89*AO89</f>
        <v>0</v>
      </c>
      <c r="BI89" s="19">
        <f>G89*H89</f>
        <v>0</v>
      </c>
      <c r="BJ89" s="19" t="s">
        <v>427</v>
      </c>
      <c r="BK89" s="25">
        <v>91</v>
      </c>
    </row>
    <row r="90" spans="1:14" ht="12.75">
      <c r="A90" s="4"/>
      <c r="B90" s="76"/>
      <c r="C90" s="76"/>
      <c r="D90" s="77" t="s">
        <v>275</v>
      </c>
      <c r="E90" s="77"/>
      <c r="F90" s="76"/>
      <c r="G90" s="78">
        <v>65</v>
      </c>
      <c r="H90" s="76"/>
      <c r="I90" s="76"/>
      <c r="J90" s="76"/>
      <c r="K90" s="76"/>
      <c r="L90" s="76"/>
      <c r="M90" s="76"/>
      <c r="N90" s="4"/>
    </row>
    <row r="91" spans="1:63" ht="12.75">
      <c r="A91" s="33" t="s">
        <v>49</v>
      </c>
      <c r="B91" s="14" t="s">
        <v>7</v>
      </c>
      <c r="C91" s="14" t="s">
        <v>151</v>
      </c>
      <c r="D91" s="115" t="s">
        <v>276</v>
      </c>
      <c r="E91" s="147"/>
      <c r="F91" s="14" t="s">
        <v>352</v>
      </c>
      <c r="G91" s="25">
        <v>19</v>
      </c>
      <c r="H91" s="25"/>
      <c r="I91" s="25">
        <f>G91*AN91</f>
        <v>0</v>
      </c>
      <c r="J91" s="25">
        <f>G91*AO91</f>
        <v>0</v>
      </c>
      <c r="K91" s="25">
        <f>G91*H91</f>
        <v>0</v>
      </c>
      <c r="L91" s="25">
        <v>0.104</v>
      </c>
      <c r="M91" s="25">
        <f>G91*L91</f>
        <v>1.976</v>
      </c>
      <c r="N91" s="4"/>
      <c r="Y91" s="25">
        <f>IF(AP91="5",BI91,0)</f>
        <v>0</v>
      </c>
      <c r="AA91" s="25">
        <f>IF(AP91="1",BG91,0)</f>
        <v>0</v>
      </c>
      <c r="AB91" s="25">
        <f>IF(AP91="1",BH91,0)</f>
        <v>0</v>
      </c>
      <c r="AC91" s="25">
        <f>IF(AP91="7",BG91,0)</f>
        <v>0</v>
      </c>
      <c r="AD91" s="25">
        <f>IF(AP91="7",BH91,0)</f>
        <v>0</v>
      </c>
      <c r="AE91" s="25">
        <f>IF(AP91="2",BG91,0)</f>
        <v>0</v>
      </c>
      <c r="AF91" s="25">
        <f>IF(AP91="2",BH91,0)</f>
        <v>0</v>
      </c>
      <c r="AG91" s="25">
        <f>IF(AP91="0",BI91,0)</f>
        <v>0</v>
      </c>
      <c r="AH91" s="22" t="s">
        <v>7</v>
      </c>
      <c r="AI91" s="19">
        <f>IF(AM91=0,K91,0)</f>
        <v>0</v>
      </c>
      <c r="AJ91" s="19">
        <f>IF(AM91=15,K91,0)</f>
        <v>0</v>
      </c>
      <c r="AK91" s="19">
        <f>IF(AM91=21,K91,0)</f>
        <v>0</v>
      </c>
      <c r="AM91" s="25">
        <v>21</v>
      </c>
      <c r="AN91" s="25">
        <f>H91*1</f>
        <v>0</v>
      </c>
      <c r="AO91" s="25">
        <f>H91*(1-1)</f>
        <v>0</v>
      </c>
      <c r="AP91" s="27" t="s">
        <v>7</v>
      </c>
      <c r="AU91" s="25">
        <f>AV91+AW91</f>
        <v>0</v>
      </c>
      <c r="AV91" s="25">
        <f>G91*AN91</f>
        <v>0</v>
      </c>
      <c r="AW91" s="25">
        <f>G91*AO91</f>
        <v>0</v>
      </c>
      <c r="AX91" s="28" t="s">
        <v>397</v>
      </c>
      <c r="AY91" s="28" t="s">
        <v>411</v>
      </c>
      <c r="AZ91" s="22" t="s">
        <v>419</v>
      </c>
      <c r="BB91" s="25">
        <f>AV91+AW91</f>
        <v>0</v>
      </c>
      <c r="BC91" s="25">
        <f>H91/(100-BD91)*100</f>
        <v>0</v>
      </c>
      <c r="BD91" s="25">
        <v>0</v>
      </c>
      <c r="BE91" s="25">
        <f>M91</f>
        <v>1.976</v>
      </c>
      <c r="BG91" s="19">
        <f>G91*AN91</f>
        <v>0</v>
      </c>
      <c r="BH91" s="19">
        <f>G91*AO91</f>
        <v>0</v>
      </c>
      <c r="BI91" s="19">
        <f>G91*H91</f>
        <v>0</v>
      </c>
      <c r="BJ91" s="19" t="s">
        <v>427</v>
      </c>
      <c r="BK91" s="25">
        <v>91</v>
      </c>
    </row>
    <row r="92" spans="1:63" ht="12.75">
      <c r="A92" s="33" t="s">
        <v>50</v>
      </c>
      <c r="B92" s="14" t="s">
        <v>7</v>
      </c>
      <c r="C92" s="14" t="s">
        <v>152</v>
      </c>
      <c r="D92" s="115" t="s">
        <v>277</v>
      </c>
      <c r="E92" s="142"/>
      <c r="F92" s="14" t="s">
        <v>352</v>
      </c>
      <c r="G92" s="25">
        <v>68</v>
      </c>
      <c r="H92" s="25"/>
      <c r="I92" s="25">
        <f>G92*AN92</f>
        <v>0</v>
      </c>
      <c r="J92" s="25">
        <f>G92*AO92</f>
        <v>0</v>
      </c>
      <c r="K92" s="25">
        <f>G92*H92</f>
        <v>0</v>
      </c>
      <c r="L92" s="25">
        <v>0.00018</v>
      </c>
      <c r="M92" s="25">
        <f>G92*L92</f>
        <v>0.012240000000000001</v>
      </c>
      <c r="N92" s="4"/>
      <c r="Y92" s="25">
        <f>IF(AP92="5",BI92,0)</f>
        <v>0</v>
      </c>
      <c r="AA92" s="25">
        <f>IF(AP92="1",BG92,0)</f>
        <v>0</v>
      </c>
      <c r="AB92" s="25">
        <f>IF(AP92="1",BH92,0)</f>
        <v>0</v>
      </c>
      <c r="AC92" s="25">
        <f>IF(AP92="7",BG92,0)</f>
        <v>0</v>
      </c>
      <c r="AD92" s="25">
        <f>IF(AP92="7",BH92,0)</f>
        <v>0</v>
      </c>
      <c r="AE92" s="25">
        <f>IF(AP92="2",BG92,0)</f>
        <v>0</v>
      </c>
      <c r="AF92" s="25">
        <f>IF(AP92="2",BH92,0)</f>
        <v>0</v>
      </c>
      <c r="AG92" s="25">
        <f>IF(AP92="0",BI92,0)</f>
        <v>0</v>
      </c>
      <c r="AH92" s="22" t="s">
        <v>7</v>
      </c>
      <c r="AI92" s="17">
        <f>IF(AM92=0,K92,0)</f>
        <v>0</v>
      </c>
      <c r="AJ92" s="17">
        <f>IF(AM92=15,K92,0)</f>
        <v>0</v>
      </c>
      <c r="AK92" s="17">
        <f>IF(AM92=21,K92,0)</f>
        <v>0</v>
      </c>
      <c r="AM92" s="25">
        <v>21</v>
      </c>
      <c r="AN92" s="25">
        <f>H92*0.599789915966387</f>
        <v>0</v>
      </c>
      <c r="AO92" s="25">
        <f>H92*(1-0.599789915966387)</f>
        <v>0</v>
      </c>
      <c r="AP92" s="26" t="s">
        <v>7</v>
      </c>
      <c r="AU92" s="25">
        <f>AV92+AW92</f>
        <v>0</v>
      </c>
      <c r="AV92" s="25">
        <f>G92*AN92</f>
        <v>0</v>
      </c>
      <c r="AW92" s="25">
        <f>G92*AO92</f>
        <v>0</v>
      </c>
      <c r="AX92" s="28" t="s">
        <v>397</v>
      </c>
      <c r="AY92" s="28" t="s">
        <v>411</v>
      </c>
      <c r="AZ92" s="22" t="s">
        <v>419</v>
      </c>
      <c r="BB92" s="25">
        <f>AV92+AW92</f>
        <v>0</v>
      </c>
      <c r="BC92" s="25">
        <f>H92/(100-BD92)*100</f>
        <v>0</v>
      </c>
      <c r="BD92" s="25">
        <v>0</v>
      </c>
      <c r="BE92" s="25">
        <f>M92</f>
        <v>0.012240000000000001</v>
      </c>
      <c r="BG92" s="17">
        <f>G92*AN92</f>
        <v>0</v>
      </c>
      <c r="BH92" s="17">
        <f>G92*AO92</f>
        <v>0</v>
      </c>
      <c r="BI92" s="17">
        <f>G92*H92</f>
        <v>0</v>
      </c>
      <c r="BJ92" s="17" t="s">
        <v>426</v>
      </c>
      <c r="BK92" s="25">
        <v>91</v>
      </c>
    </row>
    <row r="93" spans="1:14" ht="12.75">
      <c r="A93" s="4"/>
      <c r="B93" s="76"/>
      <c r="C93" s="76"/>
      <c r="D93" s="77" t="s">
        <v>278</v>
      </c>
      <c r="E93" s="77"/>
      <c r="F93" s="76"/>
      <c r="G93" s="78">
        <v>68</v>
      </c>
      <c r="H93" s="76"/>
      <c r="I93" s="76"/>
      <c r="J93" s="76"/>
      <c r="K93" s="76"/>
      <c r="L93" s="76"/>
      <c r="M93" s="76"/>
      <c r="N93" s="4"/>
    </row>
    <row r="94" spans="1:63" ht="12.75">
      <c r="A94" s="33" t="s">
        <v>51</v>
      </c>
      <c r="B94" s="14" t="s">
        <v>7</v>
      </c>
      <c r="C94" s="14" t="s">
        <v>153</v>
      </c>
      <c r="D94" s="115" t="s">
        <v>279</v>
      </c>
      <c r="E94" s="142"/>
      <c r="F94" s="14" t="s">
        <v>352</v>
      </c>
      <c r="G94" s="25">
        <v>103.2</v>
      </c>
      <c r="H94" s="25"/>
      <c r="I94" s="25">
        <f>G94*AN94</f>
        <v>0</v>
      </c>
      <c r="J94" s="25">
        <f>G94*AO94</f>
        <v>0</v>
      </c>
      <c r="K94" s="25">
        <f>G94*H94</f>
        <v>0</v>
      </c>
      <c r="L94" s="25">
        <v>0</v>
      </c>
      <c r="M94" s="25">
        <f>G94*L94</f>
        <v>0</v>
      </c>
      <c r="N94" s="4"/>
      <c r="Y94" s="25">
        <f>IF(AP94="5",BI94,0)</f>
        <v>0</v>
      </c>
      <c r="AA94" s="25">
        <f>IF(AP94="1",BG94,0)</f>
        <v>0</v>
      </c>
      <c r="AB94" s="25">
        <f>IF(AP94="1",BH94,0)</f>
        <v>0</v>
      </c>
      <c r="AC94" s="25">
        <f>IF(AP94="7",BG94,0)</f>
        <v>0</v>
      </c>
      <c r="AD94" s="25">
        <f>IF(AP94="7",BH94,0)</f>
        <v>0</v>
      </c>
      <c r="AE94" s="25">
        <f>IF(AP94="2",BG94,0)</f>
        <v>0</v>
      </c>
      <c r="AF94" s="25">
        <f>IF(AP94="2",BH94,0)</f>
        <v>0</v>
      </c>
      <c r="AG94" s="25">
        <f>IF(AP94="0",BI94,0)</f>
        <v>0</v>
      </c>
      <c r="AH94" s="22" t="s">
        <v>7</v>
      </c>
      <c r="AI94" s="17">
        <f>IF(AM94=0,K94,0)</f>
        <v>0</v>
      </c>
      <c r="AJ94" s="17">
        <f>IF(AM94=15,K94,0)</f>
        <v>0</v>
      </c>
      <c r="AK94" s="17">
        <f>IF(AM94=21,K94,0)</f>
        <v>0</v>
      </c>
      <c r="AM94" s="25">
        <v>21</v>
      </c>
      <c r="AN94" s="25">
        <f>H94*0.105270316218973</f>
        <v>0</v>
      </c>
      <c r="AO94" s="25">
        <f>H94*(1-0.105270316218973)</f>
        <v>0</v>
      </c>
      <c r="AP94" s="26" t="s">
        <v>7</v>
      </c>
      <c r="AU94" s="25">
        <f>AV94+AW94</f>
        <v>0</v>
      </c>
      <c r="AV94" s="25">
        <f>G94*AN94</f>
        <v>0</v>
      </c>
      <c r="AW94" s="25">
        <f>G94*AO94</f>
        <v>0</v>
      </c>
      <c r="AX94" s="28" t="s">
        <v>397</v>
      </c>
      <c r="AY94" s="28" t="s">
        <v>411</v>
      </c>
      <c r="AZ94" s="22" t="s">
        <v>419</v>
      </c>
      <c r="BB94" s="25">
        <f>AV94+AW94</f>
        <v>0</v>
      </c>
      <c r="BC94" s="25">
        <f>H94/(100-BD94)*100</f>
        <v>0</v>
      </c>
      <c r="BD94" s="25">
        <v>0</v>
      </c>
      <c r="BE94" s="25">
        <f>M94</f>
        <v>0</v>
      </c>
      <c r="BG94" s="17">
        <f>G94*AN94</f>
        <v>0</v>
      </c>
      <c r="BH94" s="17">
        <f>G94*AO94</f>
        <v>0</v>
      </c>
      <c r="BI94" s="17">
        <f>G94*H94</f>
        <v>0</v>
      </c>
      <c r="BJ94" s="17" t="s">
        <v>426</v>
      </c>
      <c r="BK94" s="25">
        <v>91</v>
      </c>
    </row>
    <row r="95" spans="1:14" ht="12.75">
      <c r="A95" s="4"/>
      <c r="B95" s="76"/>
      <c r="C95" s="76"/>
      <c r="D95" s="77" t="s">
        <v>280</v>
      </c>
      <c r="E95" s="77"/>
      <c r="F95" s="76"/>
      <c r="G95" s="78">
        <v>103.2</v>
      </c>
      <c r="H95" s="76"/>
      <c r="I95" s="76"/>
      <c r="J95" s="76"/>
      <c r="K95" s="76"/>
      <c r="L95" s="76"/>
      <c r="M95" s="76"/>
      <c r="N95" s="4"/>
    </row>
    <row r="96" spans="1:63" ht="12.75">
      <c r="A96" s="33" t="s">
        <v>52</v>
      </c>
      <c r="B96" s="14" t="s">
        <v>7</v>
      </c>
      <c r="C96" s="14" t="s">
        <v>154</v>
      </c>
      <c r="D96" s="115" t="s">
        <v>281</v>
      </c>
      <c r="E96" s="142"/>
      <c r="F96" s="14" t="s">
        <v>352</v>
      </c>
      <c r="G96" s="25">
        <v>35.2</v>
      </c>
      <c r="H96" s="25"/>
      <c r="I96" s="25">
        <f>G96*AN96</f>
        <v>0</v>
      </c>
      <c r="J96" s="25">
        <f>G96*AO96</f>
        <v>0</v>
      </c>
      <c r="K96" s="25">
        <f>G96*H96</f>
        <v>0</v>
      </c>
      <c r="L96" s="25">
        <v>9E-05</v>
      </c>
      <c r="M96" s="25">
        <f>G96*L96</f>
        <v>0.0031680000000000002</v>
      </c>
      <c r="N96" s="4"/>
      <c r="Y96" s="25">
        <f>IF(AP96="5",BI96,0)</f>
        <v>0</v>
      </c>
      <c r="AA96" s="25">
        <f>IF(AP96="1",BG96,0)</f>
        <v>0</v>
      </c>
      <c r="AB96" s="25">
        <f>IF(AP96="1",BH96,0)</f>
        <v>0</v>
      </c>
      <c r="AC96" s="25">
        <f>IF(AP96="7",BG96,0)</f>
        <v>0</v>
      </c>
      <c r="AD96" s="25">
        <f>IF(AP96="7",BH96,0)</f>
        <v>0</v>
      </c>
      <c r="AE96" s="25">
        <f>IF(AP96="2",BG96,0)</f>
        <v>0</v>
      </c>
      <c r="AF96" s="25">
        <f>IF(AP96="2",BH96,0)</f>
        <v>0</v>
      </c>
      <c r="AG96" s="25">
        <f>IF(AP96="0",BI96,0)</f>
        <v>0</v>
      </c>
      <c r="AH96" s="22" t="s">
        <v>7</v>
      </c>
      <c r="AI96" s="17">
        <f>IF(AM96=0,K96,0)</f>
        <v>0</v>
      </c>
      <c r="AJ96" s="17">
        <f>IF(AM96=15,K96,0)</f>
        <v>0</v>
      </c>
      <c r="AK96" s="17">
        <f>IF(AM96=21,K96,0)</f>
        <v>0</v>
      </c>
      <c r="AM96" s="25">
        <v>21</v>
      </c>
      <c r="AN96" s="25">
        <f>H96*0.595482507630899</f>
        <v>0</v>
      </c>
      <c r="AO96" s="25">
        <f>H96*(1-0.595482507630899)</f>
        <v>0</v>
      </c>
      <c r="AP96" s="26" t="s">
        <v>7</v>
      </c>
      <c r="AU96" s="25">
        <f>AV96+AW96</f>
        <v>0</v>
      </c>
      <c r="AV96" s="25">
        <f>G96*AN96</f>
        <v>0</v>
      </c>
      <c r="AW96" s="25">
        <f>G96*AO96</f>
        <v>0</v>
      </c>
      <c r="AX96" s="28" t="s">
        <v>397</v>
      </c>
      <c r="AY96" s="28" t="s">
        <v>411</v>
      </c>
      <c r="AZ96" s="22" t="s">
        <v>419</v>
      </c>
      <c r="BB96" s="25">
        <f>AV96+AW96</f>
        <v>0</v>
      </c>
      <c r="BC96" s="25">
        <f>H96/(100-BD96)*100</f>
        <v>0</v>
      </c>
      <c r="BD96" s="25">
        <v>0</v>
      </c>
      <c r="BE96" s="25">
        <f>M96</f>
        <v>0.0031680000000000002</v>
      </c>
      <c r="BG96" s="17">
        <f>G96*AN96</f>
        <v>0</v>
      </c>
      <c r="BH96" s="17">
        <f>G96*AO96</f>
        <v>0</v>
      </c>
      <c r="BI96" s="17">
        <f>G96*H96</f>
        <v>0</v>
      </c>
      <c r="BJ96" s="17" t="s">
        <v>426</v>
      </c>
      <c r="BK96" s="25">
        <v>91</v>
      </c>
    </row>
    <row r="97" spans="1:63" ht="12.75">
      <c r="A97" s="33" t="s">
        <v>53</v>
      </c>
      <c r="B97" s="14" t="s">
        <v>7</v>
      </c>
      <c r="C97" s="14" t="s">
        <v>155</v>
      </c>
      <c r="D97" s="115" t="s">
        <v>282</v>
      </c>
      <c r="E97" s="142"/>
      <c r="F97" s="14" t="s">
        <v>351</v>
      </c>
      <c r="G97" s="25">
        <v>2</v>
      </c>
      <c r="H97" s="25"/>
      <c r="I97" s="25">
        <f>G97*AN97</f>
        <v>0</v>
      </c>
      <c r="J97" s="25">
        <f>G97*AO97</f>
        <v>0</v>
      </c>
      <c r="K97" s="25">
        <f>G97*H97</f>
        <v>0</v>
      </c>
      <c r="L97" s="25">
        <v>0</v>
      </c>
      <c r="M97" s="25">
        <f>G97*L97</f>
        <v>0</v>
      </c>
      <c r="N97" s="4"/>
      <c r="Y97" s="25">
        <f>IF(AP97="5",BI97,0)</f>
        <v>0</v>
      </c>
      <c r="AA97" s="25">
        <f>IF(AP97="1",BG97,0)</f>
        <v>0</v>
      </c>
      <c r="AB97" s="25">
        <f>IF(AP97="1",BH97,0)</f>
        <v>0</v>
      </c>
      <c r="AC97" s="25">
        <f>IF(AP97="7",BG97,0)</f>
        <v>0</v>
      </c>
      <c r="AD97" s="25">
        <f>IF(AP97="7",BH97,0)</f>
        <v>0</v>
      </c>
      <c r="AE97" s="25">
        <f>IF(AP97="2",BG97,0)</f>
        <v>0</v>
      </c>
      <c r="AF97" s="25">
        <f>IF(AP97="2",BH97,0)</f>
        <v>0</v>
      </c>
      <c r="AG97" s="25">
        <f>IF(AP97="0",BI97,0)</f>
        <v>0</v>
      </c>
      <c r="AH97" s="22" t="s">
        <v>7</v>
      </c>
      <c r="AI97" s="17">
        <f>IF(AM97=0,K97,0)</f>
        <v>0</v>
      </c>
      <c r="AJ97" s="17">
        <f>IF(AM97=15,K97,0)</f>
        <v>0</v>
      </c>
      <c r="AK97" s="17">
        <f>IF(AM97=21,K97,0)</f>
        <v>0</v>
      </c>
      <c r="AM97" s="25">
        <v>21</v>
      </c>
      <c r="AN97" s="25">
        <f>H97*0.00545112781954887</f>
        <v>0</v>
      </c>
      <c r="AO97" s="25">
        <f>H97*(1-0.00545112781954887)</f>
        <v>0</v>
      </c>
      <c r="AP97" s="26" t="s">
        <v>7</v>
      </c>
      <c r="AU97" s="25">
        <f>AV97+AW97</f>
        <v>0</v>
      </c>
      <c r="AV97" s="25">
        <f>G97*AN97</f>
        <v>0</v>
      </c>
      <c r="AW97" s="25">
        <f>G97*AO97</f>
        <v>0</v>
      </c>
      <c r="AX97" s="28" t="s">
        <v>397</v>
      </c>
      <c r="AY97" s="28" t="s">
        <v>411</v>
      </c>
      <c r="AZ97" s="22" t="s">
        <v>419</v>
      </c>
      <c r="BB97" s="25">
        <f>AV97+AW97</f>
        <v>0</v>
      </c>
      <c r="BC97" s="25">
        <f>H97/(100-BD97)*100</f>
        <v>0</v>
      </c>
      <c r="BD97" s="25">
        <v>0</v>
      </c>
      <c r="BE97" s="25">
        <f>M97</f>
        <v>0</v>
      </c>
      <c r="BG97" s="17">
        <f>G97*AN97</f>
        <v>0</v>
      </c>
      <c r="BH97" s="17">
        <f>G97*AO97</f>
        <v>0</v>
      </c>
      <c r="BI97" s="17">
        <f>G97*H97</f>
        <v>0</v>
      </c>
      <c r="BJ97" s="17" t="s">
        <v>426</v>
      </c>
      <c r="BK97" s="25">
        <v>91</v>
      </c>
    </row>
    <row r="98" spans="1:63" ht="12.75">
      <c r="A98" s="33" t="s">
        <v>54</v>
      </c>
      <c r="B98" s="14" t="s">
        <v>7</v>
      </c>
      <c r="C98" s="14" t="s">
        <v>156</v>
      </c>
      <c r="D98" s="115" t="s">
        <v>283</v>
      </c>
      <c r="E98" s="142"/>
      <c r="F98" s="14" t="s">
        <v>351</v>
      </c>
      <c r="G98" s="25">
        <v>2</v>
      </c>
      <c r="H98" s="25"/>
      <c r="I98" s="25">
        <f>G98*AN98</f>
        <v>0</v>
      </c>
      <c r="J98" s="25">
        <f>G98*AO98</f>
        <v>0</v>
      </c>
      <c r="K98" s="25">
        <f>G98*H98</f>
        <v>0</v>
      </c>
      <c r="L98" s="25">
        <v>0.00076</v>
      </c>
      <c r="M98" s="25">
        <f>G98*L98</f>
        <v>0.00152</v>
      </c>
      <c r="N98" s="4"/>
      <c r="Y98" s="25">
        <f>IF(AP98="5",BI98,0)</f>
        <v>0</v>
      </c>
      <c r="AA98" s="25">
        <f>IF(AP98="1",BG98,0)</f>
        <v>0</v>
      </c>
      <c r="AB98" s="25">
        <f>IF(AP98="1",BH98,0)</f>
        <v>0</v>
      </c>
      <c r="AC98" s="25">
        <f>IF(AP98="7",BG98,0)</f>
        <v>0</v>
      </c>
      <c r="AD98" s="25">
        <f>IF(AP98="7",BH98,0)</f>
        <v>0</v>
      </c>
      <c r="AE98" s="25">
        <f>IF(AP98="2",BG98,0)</f>
        <v>0</v>
      </c>
      <c r="AF98" s="25">
        <f>IF(AP98="2",BH98,0)</f>
        <v>0</v>
      </c>
      <c r="AG98" s="25">
        <f>IF(AP98="0",BI98,0)</f>
        <v>0</v>
      </c>
      <c r="AH98" s="22" t="s">
        <v>7</v>
      </c>
      <c r="AI98" s="17">
        <f>IF(AM98=0,K98,0)</f>
        <v>0</v>
      </c>
      <c r="AJ98" s="17">
        <f>IF(AM98=15,K98,0)</f>
        <v>0</v>
      </c>
      <c r="AK98" s="17">
        <f>IF(AM98=21,K98,0)</f>
        <v>0</v>
      </c>
      <c r="AM98" s="25">
        <v>21</v>
      </c>
      <c r="AN98" s="25">
        <f>H98*0.363847283406755</f>
        <v>0</v>
      </c>
      <c r="AO98" s="25">
        <f>H98*(1-0.363847283406755)</f>
        <v>0</v>
      </c>
      <c r="AP98" s="26" t="s">
        <v>7</v>
      </c>
      <c r="AU98" s="25">
        <f>AV98+AW98</f>
        <v>0</v>
      </c>
      <c r="AV98" s="25">
        <f>G98*AN98</f>
        <v>0</v>
      </c>
      <c r="AW98" s="25">
        <f>G98*AO98</f>
        <v>0</v>
      </c>
      <c r="AX98" s="28" t="s">
        <v>397</v>
      </c>
      <c r="AY98" s="28" t="s">
        <v>411</v>
      </c>
      <c r="AZ98" s="22" t="s">
        <v>419</v>
      </c>
      <c r="BB98" s="25">
        <f>AV98+AW98</f>
        <v>0</v>
      </c>
      <c r="BC98" s="25">
        <f>H98/(100-BD98)*100</f>
        <v>0</v>
      </c>
      <c r="BD98" s="25">
        <v>0</v>
      </c>
      <c r="BE98" s="25">
        <f>M98</f>
        <v>0.00152</v>
      </c>
      <c r="BG98" s="17">
        <f>G98*AN98</f>
        <v>0</v>
      </c>
      <c r="BH98" s="17">
        <f>G98*AO98</f>
        <v>0</v>
      </c>
      <c r="BI98" s="17">
        <f>G98*H98</f>
        <v>0</v>
      </c>
      <c r="BJ98" s="17" t="s">
        <v>426</v>
      </c>
      <c r="BK98" s="25">
        <v>91</v>
      </c>
    </row>
    <row r="99" spans="1:46" ht="12.75">
      <c r="A99" s="71"/>
      <c r="B99" s="72" t="s">
        <v>7</v>
      </c>
      <c r="C99" s="72" t="s">
        <v>99</v>
      </c>
      <c r="D99" s="139" t="s">
        <v>284</v>
      </c>
      <c r="E99" s="140"/>
      <c r="F99" s="73" t="s">
        <v>6</v>
      </c>
      <c r="G99" s="73" t="s">
        <v>6</v>
      </c>
      <c r="H99" s="73" t="s">
        <v>6</v>
      </c>
      <c r="I99" s="74">
        <f>SUM(I100:I100)</f>
        <v>0</v>
      </c>
      <c r="J99" s="74">
        <f>SUM(J100:J100)</f>
        <v>0</v>
      </c>
      <c r="K99" s="74">
        <f>SUM(K100:K100)</f>
        <v>0</v>
      </c>
      <c r="L99" s="75"/>
      <c r="M99" s="74">
        <f>SUM(M100:M100)</f>
        <v>0.091</v>
      </c>
      <c r="N99" s="4"/>
      <c r="AH99" s="22" t="s">
        <v>7</v>
      </c>
      <c r="AR99" s="30">
        <f>SUM(AI100:AI100)</f>
        <v>0</v>
      </c>
      <c r="AS99" s="30">
        <f>SUM(AJ100:AJ100)</f>
        <v>0</v>
      </c>
      <c r="AT99" s="30">
        <f>SUM(AK100:AK100)</f>
        <v>0</v>
      </c>
    </row>
    <row r="100" spans="1:63" ht="12.75">
      <c r="A100" s="33" t="s">
        <v>55</v>
      </c>
      <c r="B100" s="14" t="s">
        <v>7</v>
      </c>
      <c r="C100" s="14" t="s">
        <v>157</v>
      </c>
      <c r="D100" s="115" t="s">
        <v>285</v>
      </c>
      <c r="E100" s="142"/>
      <c r="F100" s="14" t="s">
        <v>358</v>
      </c>
      <c r="G100" s="25">
        <v>91</v>
      </c>
      <c r="H100" s="25"/>
      <c r="I100" s="25">
        <f>G100*AN100</f>
        <v>0</v>
      </c>
      <c r="J100" s="25">
        <f>G100*AO100</f>
        <v>0</v>
      </c>
      <c r="K100" s="25">
        <f>G100*H100</f>
        <v>0</v>
      </c>
      <c r="L100" s="25">
        <v>0.001</v>
      </c>
      <c r="M100" s="25">
        <f>G100*L100</f>
        <v>0.091</v>
      </c>
      <c r="N100" s="4"/>
      <c r="Y100" s="25">
        <f>IF(AP100="5",BI100,0)</f>
        <v>0</v>
      </c>
      <c r="AA100" s="25">
        <f>IF(AP100="1",BG100,0)</f>
        <v>0</v>
      </c>
      <c r="AB100" s="25">
        <f>IF(AP100="1",BH100,0)</f>
        <v>0</v>
      </c>
      <c r="AC100" s="25">
        <f>IF(AP100="7",BG100,0)</f>
        <v>0</v>
      </c>
      <c r="AD100" s="25">
        <f>IF(AP100="7",BH100,0)</f>
        <v>0</v>
      </c>
      <c r="AE100" s="25">
        <f>IF(AP100="2",BG100,0)</f>
        <v>0</v>
      </c>
      <c r="AF100" s="25">
        <f>IF(AP100="2",BH100,0)</f>
        <v>0</v>
      </c>
      <c r="AG100" s="25">
        <f>IF(AP100="0",BI100,0)</f>
        <v>0</v>
      </c>
      <c r="AH100" s="22" t="s">
        <v>7</v>
      </c>
      <c r="AI100" s="17">
        <f>IF(AM100=0,K100,0)</f>
        <v>0</v>
      </c>
      <c r="AJ100" s="17">
        <f>IF(AM100=15,K100,0)</f>
        <v>0</v>
      </c>
      <c r="AK100" s="17">
        <f>IF(AM100=21,K100,0)</f>
        <v>0</v>
      </c>
      <c r="AM100" s="25">
        <v>21</v>
      </c>
      <c r="AN100" s="25">
        <f>H100*0.531695331695332</f>
        <v>0</v>
      </c>
      <c r="AO100" s="25">
        <f>H100*(1-0.531695331695332)</f>
        <v>0</v>
      </c>
      <c r="AP100" s="26" t="s">
        <v>7</v>
      </c>
      <c r="AU100" s="25">
        <f>AV100+AW100</f>
        <v>0</v>
      </c>
      <c r="AV100" s="25">
        <f>G100*AN100</f>
        <v>0</v>
      </c>
      <c r="AW100" s="25">
        <f>G100*AO100</f>
        <v>0</v>
      </c>
      <c r="AX100" s="28" t="s">
        <v>398</v>
      </c>
      <c r="AY100" s="28" t="s">
        <v>411</v>
      </c>
      <c r="AZ100" s="22" t="s">
        <v>419</v>
      </c>
      <c r="BB100" s="25">
        <f>AV100+AW100</f>
        <v>0</v>
      </c>
      <c r="BC100" s="25">
        <f>H100/(100-BD100)*100</f>
        <v>0</v>
      </c>
      <c r="BD100" s="25">
        <v>0</v>
      </c>
      <c r="BE100" s="25">
        <f>M100</f>
        <v>0.091</v>
      </c>
      <c r="BG100" s="17">
        <f>G100*AN100</f>
        <v>0</v>
      </c>
      <c r="BH100" s="17">
        <f>G100*AO100</f>
        <v>0</v>
      </c>
      <c r="BI100" s="17">
        <f>G100*H100</f>
        <v>0</v>
      </c>
      <c r="BJ100" s="17" t="s">
        <v>426</v>
      </c>
      <c r="BK100" s="25">
        <v>93</v>
      </c>
    </row>
    <row r="101" spans="1:14" ht="12.75">
      <c r="A101" s="4"/>
      <c r="B101" s="76"/>
      <c r="C101" s="76"/>
      <c r="D101" s="77" t="s">
        <v>97</v>
      </c>
      <c r="E101" s="77"/>
      <c r="F101" s="76"/>
      <c r="G101" s="78">
        <v>91</v>
      </c>
      <c r="H101" s="76"/>
      <c r="I101" s="76"/>
      <c r="J101" s="76"/>
      <c r="K101" s="76"/>
      <c r="L101" s="76"/>
      <c r="M101" s="76"/>
      <c r="N101" s="4"/>
    </row>
    <row r="102" spans="1:46" ht="12.75">
      <c r="A102" s="71"/>
      <c r="B102" s="72" t="s">
        <v>7</v>
      </c>
      <c r="C102" s="72" t="s">
        <v>158</v>
      </c>
      <c r="D102" s="139" t="s">
        <v>286</v>
      </c>
      <c r="E102" s="140"/>
      <c r="F102" s="73" t="s">
        <v>6</v>
      </c>
      <c r="G102" s="73" t="s">
        <v>6</v>
      </c>
      <c r="H102" s="73" t="s">
        <v>6</v>
      </c>
      <c r="I102" s="74">
        <f>SUM(I103:I115)</f>
        <v>0</v>
      </c>
      <c r="J102" s="74">
        <f>SUM(J103:J115)</f>
        <v>0</v>
      </c>
      <c r="K102" s="74">
        <f>SUM(K103:K115)</f>
        <v>0</v>
      </c>
      <c r="L102" s="75"/>
      <c r="M102" s="74">
        <f>SUM(M103:M115)</f>
        <v>0</v>
      </c>
      <c r="N102" s="4"/>
      <c r="AH102" s="22" t="s">
        <v>7</v>
      </c>
      <c r="AR102" s="30">
        <f>SUM(AI103:AI115)</f>
        <v>0</v>
      </c>
      <c r="AS102" s="30">
        <f>SUM(AJ103:AJ115)</f>
        <v>0</v>
      </c>
      <c r="AT102" s="30">
        <f>SUM(AK103:AK115)</f>
        <v>0</v>
      </c>
    </row>
    <row r="103" spans="1:63" ht="12.75">
      <c r="A103" s="33" t="s">
        <v>56</v>
      </c>
      <c r="B103" s="14" t="s">
        <v>7</v>
      </c>
      <c r="C103" s="14" t="s">
        <v>159</v>
      </c>
      <c r="D103" s="115" t="s">
        <v>287</v>
      </c>
      <c r="E103" s="142"/>
      <c r="F103" s="14" t="s">
        <v>354</v>
      </c>
      <c r="G103" s="25">
        <v>117.14</v>
      </c>
      <c r="H103" s="25"/>
      <c r="I103" s="25">
        <f>G103*AN103</f>
        <v>0</v>
      </c>
      <c r="J103" s="25">
        <f>G103*AO103</f>
        <v>0</v>
      </c>
      <c r="K103" s="25">
        <f>G103*H103</f>
        <v>0</v>
      </c>
      <c r="L103" s="25">
        <v>0</v>
      </c>
      <c r="M103" s="25">
        <f>G103*L103</f>
        <v>0</v>
      </c>
      <c r="N103" s="4"/>
      <c r="Y103" s="25">
        <f>IF(AP103="5",BI103,0)</f>
        <v>0</v>
      </c>
      <c r="AA103" s="25">
        <f>IF(AP103="1",BG103,0)</f>
        <v>0</v>
      </c>
      <c r="AB103" s="25">
        <f>IF(AP103="1",BH103,0)</f>
        <v>0</v>
      </c>
      <c r="AC103" s="25">
        <f>IF(AP103="7",BG103,0)</f>
        <v>0</v>
      </c>
      <c r="AD103" s="25">
        <f>IF(AP103="7",BH103,0)</f>
        <v>0</v>
      </c>
      <c r="AE103" s="25">
        <f>IF(AP103="2",BG103,0)</f>
        <v>0</v>
      </c>
      <c r="AF103" s="25">
        <f>IF(AP103="2",BH103,0)</f>
        <v>0</v>
      </c>
      <c r="AG103" s="25">
        <f>IF(AP103="0",BI103,0)</f>
        <v>0</v>
      </c>
      <c r="AH103" s="22" t="s">
        <v>7</v>
      </c>
      <c r="AI103" s="17">
        <f>IF(AM103=0,K103,0)</f>
        <v>0</v>
      </c>
      <c r="AJ103" s="17">
        <f>IF(AM103=15,K103,0)</f>
        <v>0</v>
      </c>
      <c r="AK103" s="17">
        <f>IF(AM103=21,K103,0)</f>
        <v>0</v>
      </c>
      <c r="AM103" s="25">
        <v>21</v>
      </c>
      <c r="AN103" s="25">
        <f>H103*0</f>
        <v>0</v>
      </c>
      <c r="AO103" s="25">
        <f>H103*(1-0)</f>
        <v>0</v>
      </c>
      <c r="AP103" s="26" t="s">
        <v>11</v>
      </c>
      <c r="AU103" s="25">
        <f>AV103+AW103</f>
        <v>0</v>
      </c>
      <c r="AV103" s="25">
        <f>G103*AN103</f>
        <v>0</v>
      </c>
      <c r="AW103" s="25">
        <f>G103*AO103</f>
        <v>0</v>
      </c>
      <c r="AX103" s="28" t="s">
        <v>399</v>
      </c>
      <c r="AY103" s="28" t="s">
        <v>411</v>
      </c>
      <c r="AZ103" s="22" t="s">
        <v>419</v>
      </c>
      <c r="BB103" s="25">
        <f>AV103+AW103</f>
        <v>0</v>
      </c>
      <c r="BC103" s="25">
        <f>H103/(100-BD103)*100</f>
        <v>0</v>
      </c>
      <c r="BD103" s="25">
        <v>0</v>
      </c>
      <c r="BE103" s="25">
        <f>M103</f>
        <v>0</v>
      </c>
      <c r="BG103" s="17">
        <f>G103*AN103</f>
        <v>0</v>
      </c>
      <c r="BH103" s="17">
        <f>G103*AO103</f>
        <v>0</v>
      </c>
      <c r="BI103" s="17">
        <f>G103*H103</f>
        <v>0</v>
      </c>
      <c r="BJ103" s="17" t="s">
        <v>426</v>
      </c>
      <c r="BK103" s="25" t="s">
        <v>158</v>
      </c>
    </row>
    <row r="104" spans="1:14" ht="12.75">
      <c r="A104" s="4"/>
      <c r="B104" s="76"/>
      <c r="C104" s="76"/>
      <c r="D104" s="77" t="s">
        <v>288</v>
      </c>
      <c r="E104" s="77"/>
      <c r="F104" s="76"/>
      <c r="G104" s="78">
        <v>117.14</v>
      </c>
      <c r="H104" s="76"/>
      <c r="I104" s="76"/>
      <c r="J104" s="76"/>
      <c r="K104" s="76"/>
      <c r="L104" s="76"/>
      <c r="M104" s="76"/>
      <c r="N104" s="4"/>
    </row>
    <row r="105" spans="1:63" ht="12.75">
      <c r="A105" s="33" t="s">
        <v>57</v>
      </c>
      <c r="B105" s="14" t="s">
        <v>7</v>
      </c>
      <c r="C105" s="14" t="s">
        <v>160</v>
      </c>
      <c r="D105" s="115" t="s">
        <v>289</v>
      </c>
      <c r="E105" s="142"/>
      <c r="F105" s="14" t="s">
        <v>354</v>
      </c>
      <c r="G105" s="25">
        <v>585.7</v>
      </c>
      <c r="H105" s="25"/>
      <c r="I105" s="25">
        <f>G105*AN105</f>
        <v>0</v>
      </c>
      <c r="J105" s="25">
        <f>G105*AO105</f>
        <v>0</v>
      </c>
      <c r="K105" s="25">
        <f>G105*H105</f>
        <v>0</v>
      </c>
      <c r="L105" s="25">
        <v>0</v>
      </c>
      <c r="M105" s="25">
        <f>G105*L105</f>
        <v>0</v>
      </c>
      <c r="N105" s="4"/>
      <c r="Y105" s="25">
        <f>IF(AP105="5",BI105,0)</f>
        <v>0</v>
      </c>
      <c r="AA105" s="25">
        <f>IF(AP105="1",BG105,0)</f>
        <v>0</v>
      </c>
      <c r="AB105" s="25">
        <f>IF(AP105="1",BH105,0)</f>
        <v>0</v>
      </c>
      <c r="AC105" s="25">
        <f>IF(AP105="7",BG105,0)</f>
        <v>0</v>
      </c>
      <c r="AD105" s="25">
        <f>IF(AP105="7",BH105,0)</f>
        <v>0</v>
      </c>
      <c r="AE105" s="25">
        <f>IF(AP105="2",BG105,0)</f>
        <v>0</v>
      </c>
      <c r="AF105" s="25">
        <f>IF(AP105="2",BH105,0)</f>
        <v>0</v>
      </c>
      <c r="AG105" s="25">
        <f>IF(AP105="0",BI105,0)</f>
        <v>0</v>
      </c>
      <c r="AH105" s="22" t="s">
        <v>7</v>
      </c>
      <c r="AI105" s="17">
        <f>IF(AM105=0,K105,0)</f>
        <v>0</v>
      </c>
      <c r="AJ105" s="17">
        <f>IF(AM105=15,K105,0)</f>
        <v>0</v>
      </c>
      <c r="AK105" s="17">
        <f>IF(AM105=21,K105,0)</f>
        <v>0</v>
      </c>
      <c r="AM105" s="25">
        <v>21</v>
      </c>
      <c r="AN105" s="25">
        <f>H105*0</f>
        <v>0</v>
      </c>
      <c r="AO105" s="25">
        <f>H105*(1-0)</f>
        <v>0</v>
      </c>
      <c r="AP105" s="26" t="s">
        <v>11</v>
      </c>
      <c r="AU105" s="25">
        <f>AV105+AW105</f>
        <v>0</v>
      </c>
      <c r="AV105" s="25">
        <f>G105*AN105</f>
        <v>0</v>
      </c>
      <c r="AW105" s="25">
        <f>G105*AO105</f>
        <v>0</v>
      </c>
      <c r="AX105" s="28" t="s">
        <v>399</v>
      </c>
      <c r="AY105" s="28" t="s">
        <v>411</v>
      </c>
      <c r="AZ105" s="22" t="s">
        <v>419</v>
      </c>
      <c r="BB105" s="25">
        <f>AV105+AW105</f>
        <v>0</v>
      </c>
      <c r="BC105" s="25">
        <f>H105/(100-BD105)*100</f>
        <v>0</v>
      </c>
      <c r="BD105" s="25">
        <v>0</v>
      </c>
      <c r="BE105" s="25">
        <f>M105</f>
        <v>0</v>
      </c>
      <c r="BG105" s="17">
        <f>G105*AN105</f>
        <v>0</v>
      </c>
      <c r="BH105" s="17">
        <f>G105*AO105</f>
        <v>0</v>
      </c>
      <c r="BI105" s="17">
        <f>G105*H105</f>
        <v>0</v>
      </c>
      <c r="BJ105" s="17" t="s">
        <v>426</v>
      </c>
      <c r="BK105" s="25" t="s">
        <v>158</v>
      </c>
    </row>
    <row r="106" spans="1:14" ht="12.75">
      <c r="A106" s="4"/>
      <c r="B106" s="76"/>
      <c r="C106" s="76"/>
      <c r="D106" s="77" t="s">
        <v>290</v>
      </c>
      <c r="E106" s="77"/>
      <c r="F106" s="76"/>
      <c r="G106" s="78">
        <v>585.7</v>
      </c>
      <c r="H106" s="76"/>
      <c r="I106" s="76"/>
      <c r="J106" s="76"/>
      <c r="K106" s="76"/>
      <c r="L106" s="76"/>
      <c r="M106" s="76"/>
      <c r="N106" s="4"/>
    </row>
    <row r="107" spans="1:63" ht="12.75">
      <c r="A107" s="33" t="s">
        <v>58</v>
      </c>
      <c r="B107" s="14" t="s">
        <v>7</v>
      </c>
      <c r="C107" s="14" t="s">
        <v>161</v>
      </c>
      <c r="D107" s="115" t="s">
        <v>291</v>
      </c>
      <c r="E107" s="142"/>
      <c r="F107" s="14" t="s">
        <v>354</v>
      </c>
      <c r="G107" s="25">
        <v>115.96</v>
      </c>
      <c r="H107" s="25"/>
      <c r="I107" s="25">
        <f>G107*AN107</f>
        <v>0</v>
      </c>
      <c r="J107" s="25">
        <f>G107*AO107</f>
        <v>0</v>
      </c>
      <c r="K107" s="25">
        <f>G107*H107</f>
        <v>0</v>
      </c>
      <c r="L107" s="25">
        <v>0</v>
      </c>
      <c r="M107" s="25">
        <f>G107*L107</f>
        <v>0</v>
      </c>
      <c r="N107" s="4"/>
      <c r="Y107" s="25">
        <f>IF(AP107="5",BI107,0)</f>
        <v>0</v>
      </c>
      <c r="AA107" s="25">
        <f>IF(AP107="1",BG107,0)</f>
        <v>0</v>
      </c>
      <c r="AB107" s="25">
        <f>IF(AP107="1",BH107,0)</f>
        <v>0</v>
      </c>
      <c r="AC107" s="25">
        <f>IF(AP107="7",BG107,0)</f>
        <v>0</v>
      </c>
      <c r="AD107" s="25">
        <f>IF(AP107="7",BH107,0)</f>
        <v>0</v>
      </c>
      <c r="AE107" s="25">
        <f>IF(AP107="2",BG107,0)</f>
        <v>0</v>
      </c>
      <c r="AF107" s="25">
        <f>IF(AP107="2",BH107,0)</f>
        <v>0</v>
      </c>
      <c r="AG107" s="25">
        <f>IF(AP107="0",BI107,0)</f>
        <v>0</v>
      </c>
      <c r="AH107" s="22" t="s">
        <v>7</v>
      </c>
      <c r="AI107" s="17">
        <f>IF(AM107=0,K107,0)</f>
        <v>0</v>
      </c>
      <c r="AJ107" s="17">
        <f>IF(AM107=15,K107,0)</f>
        <v>0</v>
      </c>
      <c r="AK107" s="17">
        <f>IF(AM107=21,K107,0)</f>
        <v>0</v>
      </c>
      <c r="AM107" s="25">
        <v>21</v>
      </c>
      <c r="AN107" s="25">
        <f>H107*0</f>
        <v>0</v>
      </c>
      <c r="AO107" s="25">
        <f>H107*(1-0)</f>
        <v>0</v>
      </c>
      <c r="AP107" s="26" t="s">
        <v>11</v>
      </c>
      <c r="AU107" s="25">
        <f>AV107+AW107</f>
        <v>0</v>
      </c>
      <c r="AV107" s="25">
        <f>G107*AN107</f>
        <v>0</v>
      </c>
      <c r="AW107" s="25">
        <f>G107*AO107</f>
        <v>0</v>
      </c>
      <c r="AX107" s="28" t="s">
        <v>399</v>
      </c>
      <c r="AY107" s="28" t="s">
        <v>411</v>
      </c>
      <c r="AZ107" s="22" t="s">
        <v>419</v>
      </c>
      <c r="BB107" s="25">
        <f>AV107+AW107</f>
        <v>0</v>
      </c>
      <c r="BC107" s="25">
        <f>H107/(100-BD107)*100</f>
        <v>0</v>
      </c>
      <c r="BD107" s="25">
        <v>0</v>
      </c>
      <c r="BE107" s="25">
        <f>M107</f>
        <v>0</v>
      </c>
      <c r="BG107" s="17">
        <f>G107*AN107</f>
        <v>0</v>
      </c>
      <c r="BH107" s="17">
        <f>G107*AO107</f>
        <v>0</v>
      </c>
      <c r="BI107" s="17">
        <f>G107*H107</f>
        <v>0</v>
      </c>
      <c r="BJ107" s="17" t="s">
        <v>426</v>
      </c>
      <c r="BK107" s="25" t="s">
        <v>158</v>
      </c>
    </row>
    <row r="108" spans="1:14" ht="12.75">
      <c r="A108" s="4"/>
      <c r="B108" s="76"/>
      <c r="C108" s="76"/>
      <c r="D108" s="77" t="s">
        <v>292</v>
      </c>
      <c r="E108" s="77"/>
      <c r="F108" s="76"/>
      <c r="G108" s="78">
        <v>115.96</v>
      </c>
      <c r="H108" s="76"/>
      <c r="I108" s="76"/>
      <c r="J108" s="76"/>
      <c r="K108" s="76"/>
      <c r="L108" s="76"/>
      <c r="M108" s="76"/>
      <c r="N108" s="4"/>
    </row>
    <row r="109" spans="1:63" ht="12.75">
      <c r="A109" s="33" t="s">
        <v>59</v>
      </c>
      <c r="B109" s="14" t="s">
        <v>7</v>
      </c>
      <c r="C109" s="14" t="s">
        <v>162</v>
      </c>
      <c r="D109" s="115" t="s">
        <v>293</v>
      </c>
      <c r="E109" s="142"/>
      <c r="F109" s="14" t="s">
        <v>354</v>
      </c>
      <c r="G109" s="25">
        <v>579.8</v>
      </c>
      <c r="H109" s="25"/>
      <c r="I109" s="25">
        <f>G109*AN109</f>
        <v>0</v>
      </c>
      <c r="J109" s="25">
        <f>G109*AO109</f>
        <v>0</v>
      </c>
      <c r="K109" s="25">
        <f>G109*H109</f>
        <v>0</v>
      </c>
      <c r="L109" s="25">
        <v>0</v>
      </c>
      <c r="M109" s="25">
        <f>G109*L109</f>
        <v>0</v>
      </c>
      <c r="N109" s="4"/>
      <c r="Y109" s="25">
        <f>IF(AP109="5",BI109,0)</f>
        <v>0</v>
      </c>
      <c r="AA109" s="25">
        <f>IF(AP109="1",BG109,0)</f>
        <v>0</v>
      </c>
      <c r="AB109" s="25">
        <f>IF(AP109="1",BH109,0)</f>
        <v>0</v>
      </c>
      <c r="AC109" s="25">
        <f>IF(AP109="7",BG109,0)</f>
        <v>0</v>
      </c>
      <c r="AD109" s="25">
        <f>IF(AP109="7",BH109,0)</f>
        <v>0</v>
      </c>
      <c r="AE109" s="25">
        <f>IF(AP109="2",BG109,0)</f>
        <v>0</v>
      </c>
      <c r="AF109" s="25">
        <f>IF(AP109="2",BH109,0)</f>
        <v>0</v>
      </c>
      <c r="AG109" s="25">
        <f>IF(AP109="0",BI109,0)</f>
        <v>0</v>
      </c>
      <c r="AH109" s="22" t="s">
        <v>7</v>
      </c>
      <c r="AI109" s="17">
        <f>IF(AM109=0,K109,0)</f>
        <v>0</v>
      </c>
      <c r="AJ109" s="17">
        <f>IF(AM109=15,K109,0)</f>
        <v>0</v>
      </c>
      <c r="AK109" s="17">
        <f>IF(AM109=21,K109,0)</f>
        <v>0</v>
      </c>
      <c r="AM109" s="25">
        <v>21</v>
      </c>
      <c r="AN109" s="25">
        <f>H109*0</f>
        <v>0</v>
      </c>
      <c r="AO109" s="25">
        <f>H109*(1-0)</f>
        <v>0</v>
      </c>
      <c r="AP109" s="26" t="s">
        <v>11</v>
      </c>
      <c r="AU109" s="25">
        <f>AV109+AW109</f>
        <v>0</v>
      </c>
      <c r="AV109" s="25">
        <f>G109*AN109</f>
        <v>0</v>
      </c>
      <c r="AW109" s="25">
        <f>G109*AO109</f>
        <v>0</v>
      </c>
      <c r="AX109" s="28" t="s">
        <v>399</v>
      </c>
      <c r="AY109" s="28" t="s">
        <v>411</v>
      </c>
      <c r="AZ109" s="22" t="s">
        <v>419</v>
      </c>
      <c r="BB109" s="25">
        <f>AV109+AW109</f>
        <v>0</v>
      </c>
      <c r="BC109" s="25">
        <f>H109/(100-BD109)*100</f>
        <v>0</v>
      </c>
      <c r="BD109" s="25">
        <v>0</v>
      </c>
      <c r="BE109" s="25">
        <f>M109</f>
        <v>0</v>
      </c>
      <c r="BG109" s="17">
        <f>G109*AN109</f>
        <v>0</v>
      </c>
      <c r="BH109" s="17">
        <f>G109*AO109</f>
        <v>0</v>
      </c>
      <c r="BI109" s="17">
        <f>G109*H109</f>
        <v>0</v>
      </c>
      <c r="BJ109" s="17" t="s">
        <v>426</v>
      </c>
      <c r="BK109" s="25" t="s">
        <v>158</v>
      </c>
    </row>
    <row r="110" spans="1:14" ht="12.75">
      <c r="A110" s="4"/>
      <c r="B110" s="76"/>
      <c r="C110" s="76"/>
      <c r="D110" s="77" t="s">
        <v>294</v>
      </c>
      <c r="E110" s="77"/>
      <c r="F110" s="76"/>
      <c r="G110" s="78">
        <v>579.8</v>
      </c>
      <c r="H110" s="76"/>
      <c r="I110" s="76"/>
      <c r="J110" s="76"/>
      <c r="K110" s="76"/>
      <c r="L110" s="76"/>
      <c r="M110" s="76"/>
      <c r="N110" s="4"/>
    </row>
    <row r="111" spans="1:63" ht="12.75">
      <c r="A111" s="33" t="s">
        <v>60</v>
      </c>
      <c r="B111" s="14" t="s">
        <v>7</v>
      </c>
      <c r="C111" s="14" t="s">
        <v>163</v>
      </c>
      <c r="D111" s="115" t="s">
        <v>295</v>
      </c>
      <c r="E111" s="142"/>
      <c r="F111" s="14" t="s">
        <v>354</v>
      </c>
      <c r="G111" s="25">
        <v>14.59</v>
      </c>
      <c r="H111" s="25"/>
      <c r="I111" s="25">
        <f>G111*AN111</f>
        <v>0</v>
      </c>
      <c r="J111" s="25">
        <f>G111*AO111</f>
        <v>0</v>
      </c>
      <c r="K111" s="25">
        <f>G111*H111</f>
        <v>0</v>
      </c>
      <c r="L111" s="25">
        <v>0</v>
      </c>
      <c r="M111" s="25">
        <f>G111*L111</f>
        <v>0</v>
      </c>
      <c r="N111" s="4"/>
      <c r="Y111" s="25">
        <f>IF(AP111="5",BI111,0)</f>
        <v>0</v>
      </c>
      <c r="AA111" s="25">
        <f>IF(AP111="1",BG111,0)</f>
        <v>0</v>
      </c>
      <c r="AB111" s="25">
        <f>IF(AP111="1",BH111,0)</f>
        <v>0</v>
      </c>
      <c r="AC111" s="25">
        <f>IF(AP111="7",BG111,0)</f>
        <v>0</v>
      </c>
      <c r="AD111" s="25">
        <f>IF(AP111="7",BH111,0)</f>
        <v>0</v>
      </c>
      <c r="AE111" s="25">
        <f>IF(AP111="2",BG111,0)</f>
        <v>0</v>
      </c>
      <c r="AF111" s="25">
        <f>IF(AP111="2",BH111,0)</f>
        <v>0</v>
      </c>
      <c r="AG111" s="25">
        <f>IF(AP111="0",BI111,0)</f>
        <v>0</v>
      </c>
      <c r="AH111" s="22" t="s">
        <v>7</v>
      </c>
      <c r="AI111" s="17">
        <f>IF(AM111=0,K111,0)</f>
        <v>0</v>
      </c>
      <c r="AJ111" s="17">
        <f>IF(AM111=15,K111,0)</f>
        <v>0</v>
      </c>
      <c r="AK111" s="17">
        <f>IF(AM111=21,K111,0)</f>
        <v>0</v>
      </c>
      <c r="AM111" s="25">
        <v>21</v>
      </c>
      <c r="AN111" s="25">
        <f>H111*0</f>
        <v>0</v>
      </c>
      <c r="AO111" s="25">
        <f>H111*(1-0)</f>
        <v>0</v>
      </c>
      <c r="AP111" s="26" t="s">
        <v>11</v>
      </c>
      <c r="AU111" s="25">
        <f>AV111+AW111</f>
        <v>0</v>
      </c>
      <c r="AV111" s="25">
        <f>G111*AN111</f>
        <v>0</v>
      </c>
      <c r="AW111" s="25">
        <f>G111*AO111</f>
        <v>0</v>
      </c>
      <c r="AX111" s="28" t="s">
        <v>399</v>
      </c>
      <c r="AY111" s="28" t="s">
        <v>411</v>
      </c>
      <c r="AZ111" s="22" t="s">
        <v>419</v>
      </c>
      <c r="BB111" s="25">
        <f>AV111+AW111</f>
        <v>0</v>
      </c>
      <c r="BC111" s="25">
        <f>H111/(100-BD111)*100</f>
        <v>0</v>
      </c>
      <c r="BD111" s="25">
        <v>0</v>
      </c>
      <c r="BE111" s="25">
        <f>M111</f>
        <v>0</v>
      </c>
      <c r="BG111" s="17">
        <f>G111*AN111</f>
        <v>0</v>
      </c>
      <c r="BH111" s="17">
        <f>G111*AO111</f>
        <v>0</v>
      </c>
      <c r="BI111" s="17">
        <f>G111*H111</f>
        <v>0</v>
      </c>
      <c r="BJ111" s="17" t="s">
        <v>426</v>
      </c>
      <c r="BK111" s="25" t="s">
        <v>158</v>
      </c>
    </row>
    <row r="112" spans="1:63" ht="12.75">
      <c r="A112" s="33" t="s">
        <v>61</v>
      </c>
      <c r="B112" s="14" t="s">
        <v>7</v>
      </c>
      <c r="C112" s="14" t="s">
        <v>164</v>
      </c>
      <c r="D112" s="115" t="s">
        <v>296</v>
      </c>
      <c r="E112" s="142"/>
      <c r="F112" s="14" t="s">
        <v>354</v>
      </c>
      <c r="G112" s="25">
        <v>72.95</v>
      </c>
      <c r="H112" s="25"/>
      <c r="I112" s="25">
        <f>G112*AN112</f>
        <v>0</v>
      </c>
      <c r="J112" s="25">
        <f>G112*AO112</f>
        <v>0</v>
      </c>
      <c r="K112" s="25">
        <f>G112*H112</f>
        <v>0</v>
      </c>
      <c r="L112" s="25">
        <v>0</v>
      </c>
      <c r="M112" s="25">
        <f>G112*L112</f>
        <v>0</v>
      </c>
      <c r="N112" s="4"/>
      <c r="Y112" s="25">
        <f>IF(AP112="5",BI112,0)</f>
        <v>0</v>
      </c>
      <c r="AA112" s="25">
        <f>IF(AP112="1",BG112,0)</f>
        <v>0</v>
      </c>
      <c r="AB112" s="25">
        <f>IF(AP112="1",BH112,0)</f>
        <v>0</v>
      </c>
      <c r="AC112" s="25">
        <f>IF(AP112="7",BG112,0)</f>
        <v>0</v>
      </c>
      <c r="AD112" s="25">
        <f>IF(AP112="7",BH112,0)</f>
        <v>0</v>
      </c>
      <c r="AE112" s="25">
        <f>IF(AP112="2",BG112,0)</f>
        <v>0</v>
      </c>
      <c r="AF112" s="25">
        <f>IF(AP112="2",BH112,0)</f>
        <v>0</v>
      </c>
      <c r="AG112" s="25">
        <f>IF(AP112="0",BI112,0)</f>
        <v>0</v>
      </c>
      <c r="AH112" s="22" t="s">
        <v>7</v>
      </c>
      <c r="AI112" s="17">
        <f>IF(AM112=0,K112,0)</f>
        <v>0</v>
      </c>
      <c r="AJ112" s="17">
        <f>IF(AM112=15,K112,0)</f>
        <v>0</v>
      </c>
      <c r="AK112" s="17">
        <f>IF(AM112=21,K112,0)</f>
        <v>0</v>
      </c>
      <c r="AM112" s="25">
        <v>21</v>
      </c>
      <c r="AN112" s="25">
        <f>H112*0</f>
        <v>0</v>
      </c>
      <c r="AO112" s="25">
        <f>H112*(1-0)</f>
        <v>0</v>
      </c>
      <c r="AP112" s="26" t="s">
        <v>11</v>
      </c>
      <c r="AU112" s="25">
        <f>AV112+AW112</f>
        <v>0</v>
      </c>
      <c r="AV112" s="25">
        <f>G112*AN112</f>
        <v>0</v>
      </c>
      <c r="AW112" s="25">
        <f>G112*AO112</f>
        <v>0</v>
      </c>
      <c r="AX112" s="28" t="s">
        <v>399</v>
      </c>
      <c r="AY112" s="28" t="s">
        <v>411</v>
      </c>
      <c r="AZ112" s="22" t="s">
        <v>419</v>
      </c>
      <c r="BB112" s="25">
        <f>AV112+AW112</f>
        <v>0</v>
      </c>
      <c r="BC112" s="25">
        <f>H112/(100-BD112)*100</f>
        <v>0</v>
      </c>
      <c r="BD112" s="25">
        <v>0</v>
      </c>
      <c r="BE112" s="25">
        <f>M112</f>
        <v>0</v>
      </c>
      <c r="BG112" s="17">
        <f>G112*AN112</f>
        <v>0</v>
      </c>
      <c r="BH112" s="17">
        <f>G112*AO112</f>
        <v>0</v>
      </c>
      <c r="BI112" s="17">
        <f>G112*H112</f>
        <v>0</v>
      </c>
      <c r="BJ112" s="17" t="s">
        <v>426</v>
      </c>
      <c r="BK112" s="25" t="s">
        <v>158</v>
      </c>
    </row>
    <row r="113" spans="1:14" ht="12.75">
      <c r="A113" s="4"/>
      <c r="B113" s="76"/>
      <c r="C113" s="76"/>
      <c r="D113" s="77" t="s">
        <v>297</v>
      </c>
      <c r="E113" s="77"/>
      <c r="F113" s="76"/>
      <c r="G113" s="78">
        <v>72.95</v>
      </c>
      <c r="H113" s="76"/>
      <c r="I113" s="76"/>
      <c r="J113" s="76"/>
      <c r="K113" s="76"/>
      <c r="L113" s="76"/>
      <c r="M113" s="76"/>
      <c r="N113" s="4"/>
    </row>
    <row r="114" spans="1:63" ht="12.75">
      <c r="A114" s="33" t="s">
        <v>62</v>
      </c>
      <c r="B114" s="14" t="s">
        <v>7</v>
      </c>
      <c r="C114" s="14" t="s">
        <v>165</v>
      </c>
      <c r="D114" s="115" t="s">
        <v>298</v>
      </c>
      <c r="E114" s="142"/>
      <c r="F114" s="14" t="s">
        <v>354</v>
      </c>
      <c r="G114" s="25">
        <v>5</v>
      </c>
      <c r="H114" s="25"/>
      <c r="I114" s="25">
        <f>G114*AN114</f>
        <v>0</v>
      </c>
      <c r="J114" s="25">
        <f>G114*AO114</f>
        <v>0</v>
      </c>
      <c r="K114" s="25">
        <f>G114*H114</f>
        <v>0</v>
      </c>
      <c r="L114" s="25">
        <v>0</v>
      </c>
      <c r="M114" s="25">
        <f>G114*L114</f>
        <v>0</v>
      </c>
      <c r="N114" s="4"/>
      <c r="Y114" s="25">
        <f>IF(AP114="5",BI114,0)</f>
        <v>0</v>
      </c>
      <c r="AA114" s="25">
        <f>IF(AP114="1",BG114,0)</f>
        <v>0</v>
      </c>
      <c r="AB114" s="25">
        <f>IF(AP114="1",BH114,0)</f>
        <v>0</v>
      </c>
      <c r="AC114" s="25">
        <f>IF(AP114="7",BG114,0)</f>
        <v>0</v>
      </c>
      <c r="AD114" s="25">
        <f>IF(AP114="7",BH114,0)</f>
        <v>0</v>
      </c>
      <c r="AE114" s="25">
        <f>IF(AP114="2",BG114,0)</f>
        <v>0</v>
      </c>
      <c r="AF114" s="25">
        <f>IF(AP114="2",BH114,0)</f>
        <v>0</v>
      </c>
      <c r="AG114" s="25">
        <f>IF(AP114="0",BI114,0)</f>
        <v>0</v>
      </c>
      <c r="AH114" s="22" t="s">
        <v>7</v>
      </c>
      <c r="AI114" s="17">
        <f>IF(AM114=0,K114,0)</f>
        <v>0</v>
      </c>
      <c r="AJ114" s="17">
        <f>IF(AM114=15,K114,0)</f>
        <v>0</v>
      </c>
      <c r="AK114" s="17">
        <f>IF(AM114=21,K114,0)</f>
        <v>0</v>
      </c>
      <c r="AM114" s="25">
        <v>21</v>
      </c>
      <c r="AN114" s="25">
        <f>H114*0</f>
        <v>0</v>
      </c>
      <c r="AO114" s="25">
        <f>H114*(1-0)</f>
        <v>0</v>
      </c>
      <c r="AP114" s="26" t="s">
        <v>11</v>
      </c>
      <c r="AU114" s="25">
        <f>AV114+AW114</f>
        <v>0</v>
      </c>
      <c r="AV114" s="25">
        <f>G114*AN114</f>
        <v>0</v>
      </c>
      <c r="AW114" s="25">
        <f>G114*AO114</f>
        <v>0</v>
      </c>
      <c r="AX114" s="28" t="s">
        <v>399</v>
      </c>
      <c r="AY114" s="28" t="s">
        <v>411</v>
      </c>
      <c r="AZ114" s="22" t="s">
        <v>419</v>
      </c>
      <c r="BB114" s="25">
        <f>AV114+AW114</f>
        <v>0</v>
      </c>
      <c r="BC114" s="25">
        <f>H114/(100-BD114)*100</f>
        <v>0</v>
      </c>
      <c r="BD114" s="25">
        <v>0</v>
      </c>
      <c r="BE114" s="25">
        <f>M114</f>
        <v>0</v>
      </c>
      <c r="BG114" s="17">
        <f>G114*AN114</f>
        <v>0</v>
      </c>
      <c r="BH114" s="17">
        <f>G114*AO114</f>
        <v>0</v>
      </c>
      <c r="BI114" s="17">
        <f>G114*H114</f>
        <v>0</v>
      </c>
      <c r="BJ114" s="17" t="s">
        <v>426</v>
      </c>
      <c r="BK114" s="25" t="s">
        <v>158</v>
      </c>
    </row>
    <row r="115" spans="1:63" ht="12.75">
      <c r="A115" s="33" t="s">
        <v>63</v>
      </c>
      <c r="B115" s="14" t="s">
        <v>7</v>
      </c>
      <c r="C115" s="14" t="s">
        <v>166</v>
      </c>
      <c r="D115" s="115" t="s">
        <v>299</v>
      </c>
      <c r="E115" s="142"/>
      <c r="F115" s="14" t="s">
        <v>354</v>
      </c>
      <c r="G115" s="25">
        <v>25</v>
      </c>
      <c r="H115" s="25"/>
      <c r="I115" s="25">
        <f>G115*AN115</f>
        <v>0</v>
      </c>
      <c r="J115" s="25">
        <f>G115*AO115</f>
        <v>0</v>
      </c>
      <c r="K115" s="25">
        <f>G115*H115</f>
        <v>0</v>
      </c>
      <c r="L115" s="25">
        <v>0</v>
      </c>
      <c r="M115" s="25">
        <f>G115*L115</f>
        <v>0</v>
      </c>
      <c r="N115" s="4"/>
      <c r="Y115" s="25">
        <f>IF(AP115="5",BI115,0)</f>
        <v>0</v>
      </c>
      <c r="AA115" s="25">
        <f>IF(AP115="1",BG115,0)</f>
        <v>0</v>
      </c>
      <c r="AB115" s="25">
        <f>IF(AP115="1",BH115,0)</f>
        <v>0</v>
      </c>
      <c r="AC115" s="25">
        <f>IF(AP115="7",BG115,0)</f>
        <v>0</v>
      </c>
      <c r="AD115" s="25">
        <f>IF(AP115="7",BH115,0)</f>
        <v>0</v>
      </c>
      <c r="AE115" s="25">
        <f>IF(AP115="2",BG115,0)</f>
        <v>0</v>
      </c>
      <c r="AF115" s="25">
        <f>IF(AP115="2",BH115,0)</f>
        <v>0</v>
      </c>
      <c r="AG115" s="25">
        <f>IF(AP115="0",BI115,0)</f>
        <v>0</v>
      </c>
      <c r="AH115" s="22" t="s">
        <v>7</v>
      </c>
      <c r="AI115" s="17">
        <f>IF(AM115=0,K115,0)</f>
        <v>0</v>
      </c>
      <c r="AJ115" s="17">
        <f>IF(AM115=15,K115,0)</f>
        <v>0</v>
      </c>
      <c r="AK115" s="17">
        <f>IF(AM115=21,K115,0)</f>
        <v>0</v>
      </c>
      <c r="AM115" s="25">
        <v>21</v>
      </c>
      <c r="AN115" s="25">
        <f>H115*0</f>
        <v>0</v>
      </c>
      <c r="AO115" s="25">
        <f>H115*(1-0)</f>
        <v>0</v>
      </c>
      <c r="AP115" s="26" t="s">
        <v>11</v>
      </c>
      <c r="AU115" s="25">
        <f>AV115+AW115</f>
        <v>0</v>
      </c>
      <c r="AV115" s="25">
        <f>G115*AN115</f>
        <v>0</v>
      </c>
      <c r="AW115" s="25">
        <f>G115*AO115</f>
        <v>0</v>
      </c>
      <c r="AX115" s="28" t="s">
        <v>399</v>
      </c>
      <c r="AY115" s="28" t="s">
        <v>411</v>
      </c>
      <c r="AZ115" s="22" t="s">
        <v>419</v>
      </c>
      <c r="BB115" s="25">
        <f>AV115+AW115</f>
        <v>0</v>
      </c>
      <c r="BC115" s="25">
        <f>H115/(100-BD115)*100</f>
        <v>0</v>
      </c>
      <c r="BD115" s="25">
        <v>0</v>
      </c>
      <c r="BE115" s="25">
        <f>M115</f>
        <v>0</v>
      </c>
      <c r="BG115" s="17">
        <f>G115*AN115</f>
        <v>0</v>
      </c>
      <c r="BH115" s="17">
        <f>G115*AO115</f>
        <v>0</v>
      </c>
      <c r="BI115" s="17">
        <f>G115*H115</f>
        <v>0</v>
      </c>
      <c r="BJ115" s="17" t="s">
        <v>426</v>
      </c>
      <c r="BK115" s="25" t="s">
        <v>158</v>
      </c>
    </row>
    <row r="116" spans="1:14" ht="12.75">
      <c r="A116" s="4"/>
      <c r="B116" s="76"/>
      <c r="C116" s="76"/>
      <c r="D116" s="77" t="s">
        <v>300</v>
      </c>
      <c r="E116" s="77"/>
      <c r="F116" s="76"/>
      <c r="G116" s="78">
        <v>25</v>
      </c>
      <c r="H116" s="76"/>
      <c r="I116" s="76"/>
      <c r="J116" s="76"/>
      <c r="K116" s="76"/>
      <c r="L116" s="76"/>
      <c r="M116" s="76"/>
      <c r="N116" s="4"/>
    </row>
    <row r="117" spans="1:46" ht="12.75">
      <c r="A117" s="71"/>
      <c r="B117" s="72" t="s">
        <v>7</v>
      </c>
      <c r="C117" s="72" t="s">
        <v>167</v>
      </c>
      <c r="D117" s="139" t="s">
        <v>301</v>
      </c>
      <c r="E117" s="140"/>
      <c r="F117" s="73" t="s">
        <v>6</v>
      </c>
      <c r="G117" s="73" t="s">
        <v>6</v>
      </c>
      <c r="H117" s="73" t="s">
        <v>6</v>
      </c>
      <c r="I117" s="74">
        <f>SUM(I118:I119)</f>
        <v>0</v>
      </c>
      <c r="J117" s="74">
        <f>SUM(J118:J119)</f>
        <v>0</v>
      </c>
      <c r="K117" s="74">
        <f>SUM(K118:K119)</f>
        <v>0</v>
      </c>
      <c r="L117" s="75"/>
      <c r="M117" s="74">
        <f>SUM(M118:M119)</f>
        <v>0.0242</v>
      </c>
      <c r="N117" s="4"/>
      <c r="AH117" s="22" t="s">
        <v>7</v>
      </c>
      <c r="AR117" s="30">
        <f>SUM(AI118:AI119)</f>
        <v>0</v>
      </c>
      <c r="AS117" s="30">
        <f>SUM(AJ118:AJ119)</f>
        <v>0</v>
      </c>
      <c r="AT117" s="30">
        <f>SUM(AK118:AK119)</f>
        <v>0</v>
      </c>
    </row>
    <row r="118" spans="1:63" ht="12.75">
      <c r="A118" s="33" t="s">
        <v>64</v>
      </c>
      <c r="B118" s="14" t="s">
        <v>7</v>
      </c>
      <c r="C118" s="14" t="s">
        <v>168</v>
      </c>
      <c r="D118" s="115" t="s">
        <v>302</v>
      </c>
      <c r="E118" s="142"/>
      <c r="F118" s="14" t="s">
        <v>352</v>
      </c>
      <c r="G118" s="25">
        <v>20</v>
      </c>
      <c r="H118" s="25"/>
      <c r="I118" s="25">
        <f>G118*AN118</f>
        <v>0</v>
      </c>
      <c r="J118" s="25">
        <f>G118*AO118</f>
        <v>0</v>
      </c>
      <c r="K118" s="25">
        <f>G118*H118</f>
        <v>0</v>
      </c>
      <c r="L118" s="25">
        <v>0</v>
      </c>
      <c r="M118" s="25">
        <f>G118*L118</f>
        <v>0</v>
      </c>
      <c r="N118" s="4"/>
      <c r="Y118" s="25">
        <f>IF(AP118="5",BI118,0)</f>
        <v>0</v>
      </c>
      <c r="AA118" s="25">
        <f>IF(AP118="1",BG118,0)</f>
        <v>0</v>
      </c>
      <c r="AB118" s="25">
        <f>IF(AP118="1",BH118,0)</f>
        <v>0</v>
      </c>
      <c r="AC118" s="25">
        <f>IF(AP118="7",BG118,0)</f>
        <v>0</v>
      </c>
      <c r="AD118" s="25">
        <f>IF(AP118="7",BH118,0)</f>
        <v>0</v>
      </c>
      <c r="AE118" s="25">
        <f>IF(AP118="2",BG118,0)</f>
        <v>0</v>
      </c>
      <c r="AF118" s="25">
        <f>IF(AP118="2",BH118,0)</f>
        <v>0</v>
      </c>
      <c r="AG118" s="25">
        <f>IF(AP118="0",BI118,0)</f>
        <v>0</v>
      </c>
      <c r="AH118" s="22" t="s">
        <v>7</v>
      </c>
      <c r="AI118" s="17">
        <f>IF(AM118=0,K118,0)</f>
        <v>0</v>
      </c>
      <c r="AJ118" s="17">
        <f>IF(AM118=15,K118,0)</f>
        <v>0</v>
      </c>
      <c r="AK118" s="17">
        <f>IF(AM118=21,K118,0)</f>
        <v>0</v>
      </c>
      <c r="AM118" s="25">
        <v>21</v>
      </c>
      <c r="AN118" s="25">
        <f>H118*0</f>
        <v>0</v>
      </c>
      <c r="AO118" s="25">
        <f>H118*(1-0)</f>
        <v>0</v>
      </c>
      <c r="AP118" s="26" t="s">
        <v>8</v>
      </c>
      <c r="AU118" s="25">
        <f>AV118+AW118</f>
        <v>0</v>
      </c>
      <c r="AV118" s="25">
        <f>G118*AN118</f>
        <v>0</v>
      </c>
      <c r="AW118" s="25">
        <f>G118*AO118</f>
        <v>0</v>
      </c>
      <c r="AX118" s="28" t="s">
        <v>400</v>
      </c>
      <c r="AY118" s="28" t="s">
        <v>411</v>
      </c>
      <c r="AZ118" s="22" t="s">
        <v>419</v>
      </c>
      <c r="BB118" s="25">
        <f>AV118+AW118</f>
        <v>0</v>
      </c>
      <c r="BC118" s="25">
        <f>H118/(100-BD118)*100</f>
        <v>0</v>
      </c>
      <c r="BD118" s="25">
        <v>0</v>
      </c>
      <c r="BE118" s="25">
        <f>M118</f>
        <v>0</v>
      </c>
      <c r="BG118" s="17">
        <f>G118*AN118</f>
        <v>0</v>
      </c>
      <c r="BH118" s="17">
        <f>G118*AO118</f>
        <v>0</v>
      </c>
      <c r="BI118" s="17">
        <f>G118*H118</f>
        <v>0</v>
      </c>
      <c r="BJ118" s="17" t="s">
        <v>426</v>
      </c>
      <c r="BK118" s="25" t="s">
        <v>167</v>
      </c>
    </row>
    <row r="119" spans="1:63" ht="12.75">
      <c r="A119" s="33" t="s">
        <v>65</v>
      </c>
      <c r="B119" s="14" t="s">
        <v>7</v>
      </c>
      <c r="C119" s="14" t="s">
        <v>169</v>
      </c>
      <c r="D119" s="115" t="s">
        <v>303</v>
      </c>
      <c r="E119" s="147"/>
      <c r="F119" s="14" t="s">
        <v>352</v>
      </c>
      <c r="G119" s="25">
        <v>20</v>
      </c>
      <c r="H119" s="25"/>
      <c r="I119" s="25">
        <f>G119*AN119</f>
        <v>0</v>
      </c>
      <c r="J119" s="25">
        <f>G119*AO119</f>
        <v>0</v>
      </c>
      <c r="K119" s="25">
        <f>G119*H119</f>
        <v>0</v>
      </c>
      <c r="L119" s="25">
        <v>0.00121</v>
      </c>
      <c r="M119" s="25">
        <f>G119*L119</f>
        <v>0.0242</v>
      </c>
      <c r="N119" s="4"/>
      <c r="Y119" s="25">
        <f>IF(AP119="5",BI119,0)</f>
        <v>0</v>
      </c>
      <c r="AA119" s="25">
        <f>IF(AP119="1",BG119,0)</f>
        <v>0</v>
      </c>
      <c r="AB119" s="25">
        <f>IF(AP119="1",BH119,0)</f>
        <v>0</v>
      </c>
      <c r="AC119" s="25">
        <f>IF(AP119="7",BG119,0)</f>
        <v>0</v>
      </c>
      <c r="AD119" s="25">
        <f>IF(AP119="7",BH119,0)</f>
        <v>0</v>
      </c>
      <c r="AE119" s="25">
        <f>IF(AP119="2",BG119,0)</f>
        <v>0</v>
      </c>
      <c r="AF119" s="25">
        <f>IF(AP119="2",BH119,0)</f>
        <v>0</v>
      </c>
      <c r="AG119" s="25">
        <f>IF(AP119="0",BI119,0)</f>
        <v>0</v>
      </c>
      <c r="AH119" s="22" t="s">
        <v>7</v>
      </c>
      <c r="AI119" s="19">
        <f>IF(AM119=0,K119,0)</f>
        <v>0</v>
      </c>
      <c r="AJ119" s="19">
        <f>IF(AM119=15,K119,0)</f>
        <v>0</v>
      </c>
      <c r="AK119" s="19">
        <f>IF(AM119=21,K119,0)</f>
        <v>0</v>
      </c>
      <c r="AM119" s="25">
        <v>21</v>
      </c>
      <c r="AN119" s="25">
        <f>H119*1</f>
        <v>0</v>
      </c>
      <c r="AO119" s="25">
        <f>H119*(1-1)</f>
        <v>0</v>
      </c>
      <c r="AP119" s="27" t="s">
        <v>7</v>
      </c>
      <c r="AU119" s="25">
        <f>AV119+AW119</f>
        <v>0</v>
      </c>
      <c r="AV119" s="25">
        <f>G119*AN119</f>
        <v>0</v>
      </c>
      <c r="AW119" s="25">
        <f>G119*AO119</f>
        <v>0</v>
      </c>
      <c r="AX119" s="28" t="s">
        <v>400</v>
      </c>
      <c r="AY119" s="28" t="s">
        <v>411</v>
      </c>
      <c r="AZ119" s="22" t="s">
        <v>419</v>
      </c>
      <c r="BB119" s="25">
        <f>AV119+AW119</f>
        <v>0</v>
      </c>
      <c r="BC119" s="25">
        <f>H119/(100-BD119)*100</f>
        <v>0</v>
      </c>
      <c r="BD119" s="25">
        <v>0</v>
      </c>
      <c r="BE119" s="25">
        <f>M119</f>
        <v>0.0242</v>
      </c>
      <c r="BG119" s="19">
        <f>G119*AN119</f>
        <v>0</v>
      </c>
      <c r="BH119" s="19">
        <f>G119*AO119</f>
        <v>0</v>
      </c>
      <c r="BI119" s="19">
        <f>G119*H119</f>
        <v>0</v>
      </c>
      <c r="BJ119" s="19" t="s">
        <v>427</v>
      </c>
      <c r="BK119" s="25" t="s">
        <v>167</v>
      </c>
    </row>
    <row r="120" spans="1:46" ht="12.75">
      <c r="A120" s="71"/>
      <c r="B120" s="72" t="s">
        <v>7</v>
      </c>
      <c r="C120" s="72" t="s">
        <v>170</v>
      </c>
      <c r="D120" s="139" t="s">
        <v>304</v>
      </c>
      <c r="E120" s="140"/>
      <c r="F120" s="73" t="s">
        <v>6</v>
      </c>
      <c r="G120" s="73" t="s">
        <v>6</v>
      </c>
      <c r="H120" s="73" t="s">
        <v>6</v>
      </c>
      <c r="I120" s="74">
        <f>SUM(I121:I121)</f>
        <v>0</v>
      </c>
      <c r="J120" s="74">
        <f>SUM(J121:J121)</f>
        <v>0</v>
      </c>
      <c r="K120" s="74">
        <f>SUM(K121:K121)</f>
        <v>0</v>
      </c>
      <c r="L120" s="75"/>
      <c r="M120" s="74">
        <f>SUM(M121:M121)</f>
        <v>0.0024000000000000002</v>
      </c>
      <c r="N120" s="4"/>
      <c r="AH120" s="22" t="s">
        <v>7</v>
      </c>
      <c r="AR120" s="30">
        <f>SUM(AI121:AI121)</f>
        <v>0</v>
      </c>
      <c r="AS120" s="30">
        <f>SUM(AJ121:AJ121)</f>
        <v>0</v>
      </c>
      <c r="AT120" s="30">
        <f>SUM(AK121:AK121)</f>
        <v>0</v>
      </c>
    </row>
    <row r="121" spans="1:63" ht="12.75">
      <c r="A121" s="33" t="s">
        <v>66</v>
      </c>
      <c r="B121" s="14" t="s">
        <v>7</v>
      </c>
      <c r="C121" s="14" t="s">
        <v>171</v>
      </c>
      <c r="D121" s="115" t="s">
        <v>305</v>
      </c>
      <c r="E121" s="142"/>
      <c r="F121" s="14" t="s">
        <v>351</v>
      </c>
      <c r="G121" s="25">
        <v>120</v>
      </c>
      <c r="H121" s="25"/>
      <c r="I121" s="25">
        <f>G121*AN121</f>
        <v>0</v>
      </c>
      <c r="J121" s="25">
        <f>G121*AO121</f>
        <v>0</v>
      </c>
      <c r="K121" s="25">
        <f>G121*H121</f>
        <v>0</v>
      </c>
      <c r="L121" s="25">
        <v>2E-05</v>
      </c>
      <c r="M121" s="25">
        <f>G121*L121</f>
        <v>0.0024000000000000002</v>
      </c>
      <c r="N121" s="4"/>
      <c r="Y121" s="25">
        <f>IF(AP121="5",BI121,0)</f>
        <v>0</v>
      </c>
      <c r="AA121" s="25">
        <f>IF(AP121="1",BG121,0)</f>
        <v>0</v>
      </c>
      <c r="AB121" s="25">
        <f>IF(AP121="1",BH121,0)</f>
        <v>0</v>
      </c>
      <c r="AC121" s="25">
        <f>IF(AP121="7",BG121,0)</f>
        <v>0</v>
      </c>
      <c r="AD121" s="25">
        <f>IF(AP121="7",BH121,0)</f>
        <v>0</v>
      </c>
      <c r="AE121" s="25">
        <f>IF(AP121="2",BG121,0)</f>
        <v>0</v>
      </c>
      <c r="AF121" s="25">
        <f>IF(AP121="2",BH121,0)</f>
        <v>0</v>
      </c>
      <c r="AG121" s="25">
        <f>IF(AP121="0",BI121,0)</f>
        <v>0</v>
      </c>
      <c r="AH121" s="22" t="s">
        <v>7</v>
      </c>
      <c r="AI121" s="17">
        <f>IF(AM121=0,K121,0)</f>
        <v>0</v>
      </c>
      <c r="AJ121" s="17">
        <f>IF(AM121=15,K121,0)</f>
        <v>0</v>
      </c>
      <c r="AK121" s="17">
        <f>IF(AM121=21,K121,0)</f>
        <v>0</v>
      </c>
      <c r="AM121" s="25">
        <v>21</v>
      </c>
      <c r="AN121" s="25">
        <f>H121*0.129787234042553</f>
        <v>0</v>
      </c>
      <c r="AO121" s="25">
        <f>H121*(1-0.129787234042553)</f>
        <v>0</v>
      </c>
      <c r="AP121" s="26" t="s">
        <v>8</v>
      </c>
      <c r="AU121" s="25">
        <f>AV121+AW121</f>
        <v>0</v>
      </c>
      <c r="AV121" s="25">
        <f>G121*AN121</f>
        <v>0</v>
      </c>
      <c r="AW121" s="25">
        <f>G121*AO121</f>
        <v>0</v>
      </c>
      <c r="AX121" s="28" t="s">
        <v>401</v>
      </c>
      <c r="AY121" s="28" t="s">
        <v>411</v>
      </c>
      <c r="AZ121" s="22" t="s">
        <v>419</v>
      </c>
      <c r="BB121" s="25">
        <f>AV121+AW121</f>
        <v>0</v>
      </c>
      <c r="BC121" s="25">
        <f>H121/(100-BD121)*100</f>
        <v>0</v>
      </c>
      <c r="BD121" s="25">
        <v>0</v>
      </c>
      <c r="BE121" s="25">
        <f>M121</f>
        <v>0.0024000000000000002</v>
      </c>
      <c r="BG121" s="17">
        <f>G121*AN121</f>
        <v>0</v>
      </c>
      <c r="BH121" s="17">
        <f>G121*AO121</f>
        <v>0</v>
      </c>
      <c r="BI121" s="17">
        <f>G121*H121</f>
        <v>0</v>
      </c>
      <c r="BJ121" s="17" t="s">
        <v>426</v>
      </c>
      <c r="BK121" s="25" t="s">
        <v>170</v>
      </c>
    </row>
    <row r="122" spans="1:14" ht="12.75">
      <c r="A122" s="4"/>
      <c r="B122" s="76"/>
      <c r="C122" s="76"/>
      <c r="D122" s="77" t="s">
        <v>306</v>
      </c>
      <c r="E122" s="77"/>
      <c r="F122" s="76"/>
      <c r="G122" s="78">
        <v>120</v>
      </c>
      <c r="H122" s="76"/>
      <c r="I122" s="76"/>
      <c r="J122" s="76"/>
      <c r="K122" s="76"/>
      <c r="L122" s="76"/>
      <c r="M122" s="76"/>
      <c r="N122" s="4"/>
    </row>
    <row r="123" spans="1:46" ht="12.75">
      <c r="A123" s="71"/>
      <c r="B123" s="72" t="s">
        <v>7</v>
      </c>
      <c r="C123" s="72" t="s">
        <v>172</v>
      </c>
      <c r="D123" s="139" t="s">
        <v>307</v>
      </c>
      <c r="E123" s="140"/>
      <c r="F123" s="73" t="s">
        <v>6</v>
      </c>
      <c r="G123" s="73" t="s">
        <v>6</v>
      </c>
      <c r="H123" s="73" t="s">
        <v>6</v>
      </c>
      <c r="I123" s="74">
        <f>SUM(I124:I130)</f>
        <v>0</v>
      </c>
      <c r="J123" s="74">
        <f>SUM(J124:J130)</f>
        <v>0</v>
      </c>
      <c r="K123" s="74">
        <f>SUM(K124:K130)</f>
        <v>0</v>
      </c>
      <c r="L123" s="75"/>
      <c r="M123" s="74">
        <f>SUM(M124:M130)</f>
        <v>0</v>
      </c>
      <c r="N123" s="4"/>
      <c r="AH123" s="22" t="s">
        <v>7</v>
      </c>
      <c r="AR123" s="30">
        <f>SUM(AI124:AI130)</f>
        <v>0</v>
      </c>
      <c r="AS123" s="30">
        <f>SUM(AJ124:AJ130)</f>
        <v>0</v>
      </c>
      <c r="AT123" s="30">
        <f>SUM(AK124:AK130)</f>
        <v>0</v>
      </c>
    </row>
    <row r="124" spans="1:63" ht="12.75">
      <c r="A124" s="33" t="s">
        <v>67</v>
      </c>
      <c r="B124" s="14" t="s">
        <v>7</v>
      </c>
      <c r="C124" s="14" t="s">
        <v>173</v>
      </c>
      <c r="D124" s="115" t="s">
        <v>308</v>
      </c>
      <c r="E124" s="142"/>
      <c r="F124" s="14" t="s">
        <v>354</v>
      </c>
      <c r="G124" s="25">
        <v>225.21</v>
      </c>
      <c r="H124" s="25"/>
      <c r="I124" s="25">
        <f>G124*AN124</f>
        <v>0</v>
      </c>
      <c r="J124" s="25">
        <f>G124*AO124</f>
        <v>0</v>
      </c>
      <c r="K124" s="25">
        <f>G124*H124</f>
        <v>0</v>
      </c>
      <c r="L124" s="25">
        <v>0</v>
      </c>
      <c r="M124" s="25">
        <f>G124*L124</f>
        <v>0</v>
      </c>
      <c r="N124" s="4"/>
      <c r="Y124" s="25">
        <f>IF(AP124="5",BI124,0)</f>
        <v>0</v>
      </c>
      <c r="AA124" s="25">
        <f>IF(AP124="1",BG124,0)</f>
        <v>0</v>
      </c>
      <c r="AB124" s="25">
        <f>IF(AP124="1",BH124,0)</f>
        <v>0</v>
      </c>
      <c r="AC124" s="25">
        <f>IF(AP124="7",BG124,0)</f>
        <v>0</v>
      </c>
      <c r="AD124" s="25">
        <f>IF(AP124="7",BH124,0)</f>
        <v>0</v>
      </c>
      <c r="AE124" s="25">
        <f>IF(AP124="2",BG124,0)</f>
        <v>0</v>
      </c>
      <c r="AF124" s="25">
        <f>IF(AP124="2",BH124,0)</f>
        <v>0</v>
      </c>
      <c r="AG124" s="25">
        <f>IF(AP124="0",BI124,0)</f>
        <v>0</v>
      </c>
      <c r="AH124" s="22" t="s">
        <v>7</v>
      </c>
      <c r="AI124" s="17">
        <f>IF(AM124=0,K124,0)</f>
        <v>0</v>
      </c>
      <c r="AJ124" s="17">
        <f>IF(AM124=15,K124,0)</f>
        <v>0</v>
      </c>
      <c r="AK124" s="17">
        <f>IF(AM124=21,K124,0)</f>
        <v>0</v>
      </c>
      <c r="AM124" s="25">
        <v>21</v>
      </c>
      <c r="AN124" s="25">
        <f>H124*0</f>
        <v>0</v>
      </c>
      <c r="AO124" s="25">
        <f>H124*(1-0)</f>
        <v>0</v>
      </c>
      <c r="AP124" s="26" t="s">
        <v>11</v>
      </c>
      <c r="AU124" s="25">
        <f>AV124+AW124</f>
        <v>0</v>
      </c>
      <c r="AV124" s="25">
        <f>G124*AN124</f>
        <v>0</v>
      </c>
      <c r="AW124" s="25">
        <f>G124*AO124</f>
        <v>0</v>
      </c>
      <c r="AX124" s="28" t="s">
        <v>402</v>
      </c>
      <c r="AY124" s="28" t="s">
        <v>411</v>
      </c>
      <c r="AZ124" s="22" t="s">
        <v>419</v>
      </c>
      <c r="BB124" s="25">
        <f>AV124+AW124</f>
        <v>0</v>
      </c>
      <c r="BC124" s="25">
        <f>H124/(100-BD124)*100</f>
        <v>0</v>
      </c>
      <c r="BD124" s="25">
        <v>0</v>
      </c>
      <c r="BE124" s="25">
        <f>M124</f>
        <v>0</v>
      </c>
      <c r="BG124" s="17">
        <f>G124*AN124</f>
        <v>0</v>
      </c>
      <c r="BH124" s="17">
        <f>G124*AO124</f>
        <v>0</v>
      </c>
      <c r="BI124" s="17">
        <f>G124*H124</f>
        <v>0</v>
      </c>
      <c r="BJ124" s="17" t="s">
        <v>426</v>
      </c>
      <c r="BK124" s="25" t="s">
        <v>172</v>
      </c>
    </row>
    <row r="125" spans="1:63" ht="12.75">
      <c r="A125" s="33" t="s">
        <v>68</v>
      </c>
      <c r="B125" s="14" t="s">
        <v>7</v>
      </c>
      <c r="C125" s="14" t="s">
        <v>174</v>
      </c>
      <c r="D125" s="115" t="s">
        <v>309</v>
      </c>
      <c r="E125" s="142"/>
      <c r="F125" s="14" t="s">
        <v>354</v>
      </c>
      <c r="G125" s="25">
        <v>225.21</v>
      </c>
      <c r="H125" s="25"/>
      <c r="I125" s="25">
        <f>G125*AN125</f>
        <v>0</v>
      </c>
      <c r="J125" s="25">
        <f>G125*AO125</f>
        <v>0</v>
      </c>
      <c r="K125" s="25">
        <f>G125*H125</f>
        <v>0</v>
      </c>
      <c r="L125" s="25">
        <v>0</v>
      </c>
      <c r="M125" s="25">
        <f>G125*L125</f>
        <v>0</v>
      </c>
      <c r="N125" s="4"/>
      <c r="Y125" s="25">
        <f>IF(AP125="5",BI125,0)</f>
        <v>0</v>
      </c>
      <c r="AA125" s="25">
        <f>IF(AP125="1",BG125,0)</f>
        <v>0</v>
      </c>
      <c r="AB125" s="25">
        <f>IF(AP125="1",BH125,0)</f>
        <v>0</v>
      </c>
      <c r="AC125" s="25">
        <f>IF(AP125="7",BG125,0)</f>
        <v>0</v>
      </c>
      <c r="AD125" s="25">
        <f>IF(AP125="7",BH125,0)</f>
        <v>0</v>
      </c>
      <c r="AE125" s="25">
        <f>IF(AP125="2",BG125,0)</f>
        <v>0</v>
      </c>
      <c r="AF125" s="25">
        <f>IF(AP125="2",BH125,0)</f>
        <v>0</v>
      </c>
      <c r="AG125" s="25">
        <f>IF(AP125="0",BI125,0)</f>
        <v>0</v>
      </c>
      <c r="AH125" s="22" t="s">
        <v>7</v>
      </c>
      <c r="AI125" s="17">
        <f>IF(AM125=0,K125,0)</f>
        <v>0</v>
      </c>
      <c r="AJ125" s="17">
        <f>IF(AM125=15,K125,0)</f>
        <v>0</v>
      </c>
      <c r="AK125" s="17">
        <f>IF(AM125=21,K125,0)</f>
        <v>0</v>
      </c>
      <c r="AM125" s="25">
        <v>21</v>
      </c>
      <c r="AN125" s="25">
        <f>H125*0.00934994229903175</f>
        <v>0</v>
      </c>
      <c r="AO125" s="25">
        <f>H125*(1-0.00934994229903175)</f>
        <v>0</v>
      </c>
      <c r="AP125" s="26" t="s">
        <v>11</v>
      </c>
      <c r="AU125" s="25">
        <f>AV125+AW125</f>
        <v>0</v>
      </c>
      <c r="AV125" s="25">
        <f>G125*AN125</f>
        <v>0</v>
      </c>
      <c r="AW125" s="25">
        <f>G125*AO125</f>
        <v>0</v>
      </c>
      <c r="AX125" s="28" t="s">
        <v>402</v>
      </c>
      <c r="AY125" s="28" t="s">
        <v>411</v>
      </c>
      <c r="AZ125" s="22" t="s">
        <v>419</v>
      </c>
      <c r="BB125" s="25">
        <f>AV125+AW125</f>
        <v>0</v>
      </c>
      <c r="BC125" s="25">
        <f>H125/(100-BD125)*100</f>
        <v>0</v>
      </c>
      <c r="BD125" s="25">
        <v>0</v>
      </c>
      <c r="BE125" s="25">
        <f>M125</f>
        <v>0</v>
      </c>
      <c r="BG125" s="17">
        <f>G125*AN125</f>
        <v>0</v>
      </c>
      <c r="BH125" s="17">
        <f>G125*AO125</f>
        <v>0</v>
      </c>
      <c r="BI125" s="17">
        <f>G125*H125</f>
        <v>0</v>
      </c>
      <c r="BJ125" s="17" t="s">
        <v>426</v>
      </c>
      <c r="BK125" s="25" t="s">
        <v>172</v>
      </c>
    </row>
    <row r="126" spans="1:63" ht="12.75">
      <c r="A126" s="33" t="s">
        <v>69</v>
      </c>
      <c r="B126" s="14" t="s">
        <v>7</v>
      </c>
      <c r="C126" s="14" t="s">
        <v>175</v>
      </c>
      <c r="D126" s="115" t="s">
        <v>310</v>
      </c>
      <c r="E126" s="142"/>
      <c r="F126" s="14" t="s">
        <v>354</v>
      </c>
      <c r="G126" s="25">
        <v>1126.05</v>
      </c>
      <c r="H126" s="25"/>
      <c r="I126" s="25">
        <f>G126*AN126</f>
        <v>0</v>
      </c>
      <c r="J126" s="25">
        <f>G126*AO126</f>
        <v>0</v>
      </c>
      <c r="K126" s="25">
        <f>G126*H126</f>
        <v>0</v>
      </c>
      <c r="L126" s="25">
        <v>0</v>
      </c>
      <c r="M126" s="25">
        <f>G126*L126</f>
        <v>0</v>
      </c>
      <c r="N126" s="4"/>
      <c r="Y126" s="25">
        <f>IF(AP126="5",BI126,0)</f>
        <v>0</v>
      </c>
      <c r="AA126" s="25">
        <f>IF(AP126="1",BG126,0)</f>
        <v>0</v>
      </c>
      <c r="AB126" s="25">
        <f>IF(AP126="1",BH126,0)</f>
        <v>0</v>
      </c>
      <c r="AC126" s="25">
        <f>IF(AP126="7",BG126,0)</f>
        <v>0</v>
      </c>
      <c r="AD126" s="25">
        <f>IF(AP126="7",BH126,0)</f>
        <v>0</v>
      </c>
      <c r="AE126" s="25">
        <f>IF(AP126="2",BG126,0)</f>
        <v>0</v>
      </c>
      <c r="AF126" s="25">
        <f>IF(AP126="2",BH126,0)</f>
        <v>0</v>
      </c>
      <c r="AG126" s="25">
        <f>IF(AP126="0",BI126,0)</f>
        <v>0</v>
      </c>
      <c r="AH126" s="22" t="s">
        <v>7</v>
      </c>
      <c r="AI126" s="17">
        <f>IF(AM126=0,K126,0)</f>
        <v>0</v>
      </c>
      <c r="AJ126" s="17">
        <f>IF(AM126=15,K126,0)</f>
        <v>0</v>
      </c>
      <c r="AK126" s="17">
        <f>IF(AM126=21,K126,0)</f>
        <v>0</v>
      </c>
      <c r="AM126" s="25">
        <v>21</v>
      </c>
      <c r="AN126" s="25">
        <f>H126*0</f>
        <v>0</v>
      </c>
      <c r="AO126" s="25">
        <f>H126*(1-0)</f>
        <v>0</v>
      </c>
      <c r="AP126" s="26" t="s">
        <v>11</v>
      </c>
      <c r="AU126" s="25">
        <f>AV126+AW126</f>
        <v>0</v>
      </c>
      <c r="AV126" s="25">
        <f>G126*AN126</f>
        <v>0</v>
      </c>
      <c r="AW126" s="25">
        <f>G126*AO126</f>
        <v>0</v>
      </c>
      <c r="AX126" s="28" t="s">
        <v>402</v>
      </c>
      <c r="AY126" s="28" t="s">
        <v>411</v>
      </c>
      <c r="AZ126" s="22" t="s">
        <v>419</v>
      </c>
      <c r="BB126" s="25">
        <f>AV126+AW126</f>
        <v>0</v>
      </c>
      <c r="BC126" s="25">
        <f>H126/(100-BD126)*100</f>
        <v>0</v>
      </c>
      <c r="BD126" s="25">
        <v>0</v>
      </c>
      <c r="BE126" s="25">
        <f>M126</f>
        <v>0</v>
      </c>
      <c r="BG126" s="17">
        <f>G126*AN126</f>
        <v>0</v>
      </c>
      <c r="BH126" s="17">
        <f>G126*AO126</f>
        <v>0</v>
      </c>
      <c r="BI126" s="17">
        <f>G126*H126</f>
        <v>0</v>
      </c>
      <c r="BJ126" s="17" t="s">
        <v>426</v>
      </c>
      <c r="BK126" s="25" t="s">
        <v>172</v>
      </c>
    </row>
    <row r="127" spans="1:14" ht="12.75">
      <c r="A127" s="4"/>
      <c r="B127" s="76"/>
      <c r="C127" s="76"/>
      <c r="D127" s="77" t="s">
        <v>311</v>
      </c>
      <c r="E127" s="77"/>
      <c r="F127" s="76"/>
      <c r="G127" s="78">
        <v>1126.05</v>
      </c>
      <c r="H127" s="76"/>
      <c r="I127" s="76"/>
      <c r="J127" s="76"/>
      <c r="K127" s="76"/>
      <c r="L127" s="76"/>
      <c r="M127" s="76"/>
      <c r="N127" s="4"/>
    </row>
    <row r="128" spans="1:63" ht="12.75">
      <c r="A128" s="33" t="s">
        <v>70</v>
      </c>
      <c r="B128" s="14" t="s">
        <v>7</v>
      </c>
      <c r="C128" s="14" t="s">
        <v>176</v>
      </c>
      <c r="D128" s="115" t="s">
        <v>312</v>
      </c>
      <c r="E128" s="142"/>
      <c r="F128" s="14" t="s">
        <v>354</v>
      </c>
      <c r="G128" s="25">
        <v>225.21</v>
      </c>
      <c r="H128" s="25"/>
      <c r="I128" s="25">
        <f>G128*AN128</f>
        <v>0</v>
      </c>
      <c r="J128" s="25">
        <f>G128*AO128</f>
        <v>0</v>
      </c>
      <c r="K128" s="25">
        <f>G128*H128</f>
        <v>0</v>
      </c>
      <c r="L128" s="25">
        <v>0</v>
      </c>
      <c r="M128" s="25">
        <f>G128*L128</f>
        <v>0</v>
      </c>
      <c r="N128" s="4"/>
      <c r="Y128" s="25">
        <f>IF(AP128="5",BI128,0)</f>
        <v>0</v>
      </c>
      <c r="AA128" s="25">
        <f>IF(AP128="1",BG128,0)</f>
        <v>0</v>
      </c>
      <c r="AB128" s="25">
        <f>IF(AP128="1",BH128,0)</f>
        <v>0</v>
      </c>
      <c r="AC128" s="25">
        <f>IF(AP128="7",BG128,0)</f>
        <v>0</v>
      </c>
      <c r="AD128" s="25">
        <f>IF(AP128="7",BH128,0)</f>
        <v>0</v>
      </c>
      <c r="AE128" s="25">
        <f>IF(AP128="2",BG128,0)</f>
        <v>0</v>
      </c>
      <c r="AF128" s="25">
        <f>IF(AP128="2",BH128,0)</f>
        <v>0</v>
      </c>
      <c r="AG128" s="25">
        <f>IF(AP128="0",BI128,0)</f>
        <v>0</v>
      </c>
      <c r="AH128" s="22" t="s">
        <v>7</v>
      </c>
      <c r="AI128" s="17">
        <f>IF(AM128=0,K128,0)</f>
        <v>0</v>
      </c>
      <c r="AJ128" s="17">
        <f>IF(AM128=15,K128,0)</f>
        <v>0</v>
      </c>
      <c r="AK128" s="17">
        <f>IF(AM128=21,K128,0)</f>
        <v>0</v>
      </c>
      <c r="AM128" s="25">
        <v>21</v>
      </c>
      <c r="AN128" s="25">
        <f>H128*0</f>
        <v>0</v>
      </c>
      <c r="AO128" s="25">
        <f>H128*(1-0)</f>
        <v>0</v>
      </c>
      <c r="AP128" s="26" t="s">
        <v>11</v>
      </c>
      <c r="AU128" s="25">
        <f>AV128+AW128</f>
        <v>0</v>
      </c>
      <c r="AV128" s="25">
        <f>G128*AN128</f>
        <v>0</v>
      </c>
      <c r="AW128" s="25">
        <f>G128*AO128</f>
        <v>0</v>
      </c>
      <c r="AX128" s="28" t="s">
        <v>402</v>
      </c>
      <c r="AY128" s="28" t="s">
        <v>411</v>
      </c>
      <c r="AZ128" s="22" t="s">
        <v>419</v>
      </c>
      <c r="BB128" s="25">
        <f>AV128+AW128</f>
        <v>0</v>
      </c>
      <c r="BC128" s="25">
        <f>H128/(100-BD128)*100</f>
        <v>0</v>
      </c>
      <c r="BD128" s="25">
        <v>0</v>
      </c>
      <c r="BE128" s="25">
        <f>M128</f>
        <v>0</v>
      </c>
      <c r="BG128" s="17">
        <f>G128*AN128</f>
        <v>0</v>
      </c>
      <c r="BH128" s="17">
        <f>G128*AO128</f>
        <v>0</v>
      </c>
      <c r="BI128" s="17">
        <f>G128*H128</f>
        <v>0</v>
      </c>
      <c r="BJ128" s="17" t="s">
        <v>426</v>
      </c>
      <c r="BK128" s="25" t="s">
        <v>172</v>
      </c>
    </row>
    <row r="129" spans="1:63" ht="12.75">
      <c r="A129" s="33" t="s">
        <v>71</v>
      </c>
      <c r="B129" s="14" t="s">
        <v>7</v>
      </c>
      <c r="C129" s="14" t="s">
        <v>177</v>
      </c>
      <c r="D129" s="115" t="s">
        <v>313</v>
      </c>
      <c r="E129" s="142"/>
      <c r="F129" s="14" t="s">
        <v>354</v>
      </c>
      <c r="G129" s="25">
        <v>49.52</v>
      </c>
      <c r="H129" s="25"/>
      <c r="I129" s="25">
        <f>G129*AN129</f>
        <v>0</v>
      </c>
      <c r="J129" s="25">
        <f>G129*AO129</f>
        <v>0</v>
      </c>
      <c r="K129" s="25">
        <f>G129*H129</f>
        <v>0</v>
      </c>
      <c r="L129" s="25">
        <v>0</v>
      </c>
      <c r="M129" s="25">
        <f>G129*L129</f>
        <v>0</v>
      </c>
      <c r="N129" s="4"/>
      <c r="Y129" s="25">
        <f>IF(AP129="5",BI129,0)</f>
        <v>0</v>
      </c>
      <c r="AA129" s="25">
        <f>IF(AP129="1",BG129,0)</f>
        <v>0</v>
      </c>
      <c r="AB129" s="25">
        <f>IF(AP129="1",BH129,0)</f>
        <v>0</v>
      </c>
      <c r="AC129" s="25">
        <f>IF(AP129="7",BG129,0)</f>
        <v>0</v>
      </c>
      <c r="AD129" s="25">
        <f>IF(AP129="7",BH129,0)</f>
        <v>0</v>
      </c>
      <c r="AE129" s="25">
        <f>IF(AP129="2",BG129,0)</f>
        <v>0</v>
      </c>
      <c r="AF129" s="25">
        <f>IF(AP129="2",BH129,0)</f>
        <v>0</v>
      </c>
      <c r="AG129" s="25">
        <f>IF(AP129="0",BI129,0)</f>
        <v>0</v>
      </c>
      <c r="AH129" s="22" t="s">
        <v>7</v>
      </c>
      <c r="AI129" s="17">
        <f>IF(AM129=0,K129,0)</f>
        <v>0</v>
      </c>
      <c r="AJ129" s="17">
        <f>IF(AM129=15,K129,0)</f>
        <v>0</v>
      </c>
      <c r="AK129" s="17">
        <f>IF(AM129=21,K129,0)</f>
        <v>0</v>
      </c>
      <c r="AM129" s="25">
        <v>21</v>
      </c>
      <c r="AN129" s="25">
        <f>H129*0</f>
        <v>0</v>
      </c>
      <c r="AO129" s="25">
        <f>H129*(1-0)</f>
        <v>0</v>
      </c>
      <c r="AP129" s="26" t="s">
        <v>11</v>
      </c>
      <c r="AU129" s="25">
        <f>AV129+AW129</f>
        <v>0</v>
      </c>
      <c r="AV129" s="25">
        <f>G129*AN129</f>
        <v>0</v>
      </c>
      <c r="AW129" s="25">
        <f>G129*AO129</f>
        <v>0</v>
      </c>
      <c r="AX129" s="28" t="s">
        <v>402</v>
      </c>
      <c r="AY129" s="28" t="s">
        <v>411</v>
      </c>
      <c r="AZ129" s="22" t="s">
        <v>419</v>
      </c>
      <c r="BB129" s="25">
        <f>AV129+AW129</f>
        <v>0</v>
      </c>
      <c r="BC129" s="25">
        <f>H129/(100-BD129)*100</f>
        <v>0</v>
      </c>
      <c r="BD129" s="25">
        <v>0</v>
      </c>
      <c r="BE129" s="25">
        <f>M129</f>
        <v>0</v>
      </c>
      <c r="BG129" s="17">
        <f>G129*AN129</f>
        <v>0</v>
      </c>
      <c r="BH129" s="17">
        <f>G129*AO129</f>
        <v>0</v>
      </c>
      <c r="BI129" s="17">
        <f>G129*H129</f>
        <v>0</v>
      </c>
      <c r="BJ129" s="17" t="s">
        <v>426</v>
      </c>
      <c r="BK129" s="25" t="s">
        <v>172</v>
      </c>
    </row>
    <row r="130" spans="1:63" ht="12.75">
      <c r="A130" s="33" t="s">
        <v>72</v>
      </c>
      <c r="B130" s="14" t="s">
        <v>7</v>
      </c>
      <c r="C130" s="14" t="s">
        <v>178</v>
      </c>
      <c r="D130" s="115" t="s">
        <v>314</v>
      </c>
      <c r="E130" s="142"/>
      <c r="F130" s="14" t="s">
        <v>354</v>
      </c>
      <c r="G130" s="25">
        <v>41.61</v>
      </c>
      <c r="H130" s="25"/>
      <c r="I130" s="25">
        <f>G130*AN130</f>
        <v>0</v>
      </c>
      <c r="J130" s="25">
        <f>G130*AO130</f>
        <v>0</v>
      </c>
      <c r="K130" s="25">
        <f>G130*H130</f>
        <v>0</v>
      </c>
      <c r="L130" s="25">
        <v>0</v>
      </c>
      <c r="M130" s="25">
        <f>G130*L130</f>
        <v>0</v>
      </c>
      <c r="N130" s="4"/>
      <c r="Y130" s="25">
        <f>IF(AP130="5",BI130,0)</f>
        <v>0</v>
      </c>
      <c r="AA130" s="25">
        <f>IF(AP130="1",BG130,0)</f>
        <v>0</v>
      </c>
      <c r="AB130" s="25">
        <f>IF(AP130="1",BH130,0)</f>
        <v>0</v>
      </c>
      <c r="AC130" s="25">
        <f>IF(AP130="7",BG130,0)</f>
        <v>0</v>
      </c>
      <c r="AD130" s="25">
        <f>IF(AP130="7",BH130,0)</f>
        <v>0</v>
      </c>
      <c r="AE130" s="25">
        <f>IF(AP130="2",BG130,0)</f>
        <v>0</v>
      </c>
      <c r="AF130" s="25">
        <f>IF(AP130="2",BH130,0)</f>
        <v>0</v>
      </c>
      <c r="AG130" s="25">
        <f>IF(AP130="0",BI130,0)</f>
        <v>0</v>
      </c>
      <c r="AH130" s="22" t="s">
        <v>7</v>
      </c>
      <c r="AI130" s="17">
        <f>IF(AM130=0,K130,0)</f>
        <v>0</v>
      </c>
      <c r="AJ130" s="17">
        <f>IF(AM130=15,K130,0)</f>
        <v>0</v>
      </c>
      <c r="AK130" s="17">
        <f>IF(AM130=21,K130,0)</f>
        <v>0</v>
      </c>
      <c r="AM130" s="25">
        <v>21</v>
      </c>
      <c r="AN130" s="25">
        <f>H130*0</f>
        <v>0</v>
      </c>
      <c r="AO130" s="25">
        <f>H130*(1-0)</f>
        <v>0</v>
      </c>
      <c r="AP130" s="26" t="s">
        <v>11</v>
      </c>
      <c r="AU130" s="25">
        <f>AV130+AW130</f>
        <v>0</v>
      </c>
      <c r="AV130" s="25">
        <f>G130*AN130</f>
        <v>0</v>
      </c>
      <c r="AW130" s="25">
        <f>G130*AO130</f>
        <v>0</v>
      </c>
      <c r="AX130" s="28" t="s">
        <v>402</v>
      </c>
      <c r="AY130" s="28" t="s">
        <v>411</v>
      </c>
      <c r="AZ130" s="22" t="s">
        <v>419</v>
      </c>
      <c r="BB130" s="25">
        <f>AV130+AW130</f>
        <v>0</v>
      </c>
      <c r="BC130" s="25">
        <f>H130/(100-BD130)*100</f>
        <v>0</v>
      </c>
      <c r="BD130" s="25">
        <v>0</v>
      </c>
      <c r="BE130" s="25">
        <f>M130</f>
        <v>0</v>
      </c>
      <c r="BG130" s="17">
        <f>G130*AN130</f>
        <v>0</v>
      </c>
      <c r="BH130" s="17">
        <f>G130*AO130</f>
        <v>0</v>
      </c>
      <c r="BI130" s="17">
        <f>G130*H130</f>
        <v>0</v>
      </c>
      <c r="BJ130" s="17" t="s">
        <v>426</v>
      </c>
      <c r="BK130" s="25" t="s">
        <v>172</v>
      </c>
    </row>
    <row r="131" spans="1:14" ht="12.75">
      <c r="A131" s="79"/>
      <c r="B131" s="80" t="s">
        <v>8</v>
      </c>
      <c r="C131" s="80"/>
      <c r="D131" s="144" t="s">
        <v>315</v>
      </c>
      <c r="E131" s="145"/>
      <c r="F131" s="79" t="s">
        <v>6</v>
      </c>
      <c r="G131" s="79" t="s">
        <v>6</v>
      </c>
      <c r="H131" s="79" t="s">
        <v>6</v>
      </c>
      <c r="I131" s="81">
        <f>I132+I139+I143+I146+I149+I156+I161+I165+I172+I176</f>
        <v>0</v>
      </c>
      <c r="J131" s="81">
        <f>J132+J139+J143+J146+J149+J156+J161+J165+J172+J176</f>
        <v>0</v>
      </c>
      <c r="K131" s="81">
        <f>K132+K139+K143+K146+K149+K156+K161+K165+K172+K176</f>
        <v>0</v>
      </c>
      <c r="L131" s="82"/>
      <c r="M131" s="81">
        <f>M132+M139+M143+M146+M149+M156+M161+M165+M172+M176</f>
        <v>105.83855999999999</v>
      </c>
      <c r="N131" s="70"/>
    </row>
    <row r="132" spans="1:46" ht="12.75">
      <c r="A132" s="2"/>
      <c r="B132" s="9" t="s">
        <v>8</v>
      </c>
      <c r="C132" s="9" t="s">
        <v>17</v>
      </c>
      <c r="D132" s="143" t="s">
        <v>202</v>
      </c>
      <c r="E132" s="140"/>
      <c r="F132" s="15" t="s">
        <v>6</v>
      </c>
      <c r="G132" s="15" t="s">
        <v>6</v>
      </c>
      <c r="H132" s="15" t="s">
        <v>6</v>
      </c>
      <c r="I132" s="30">
        <f>SUM(I133:I137)</f>
        <v>0</v>
      </c>
      <c r="J132" s="30">
        <f>SUM(J133:J137)</f>
        <v>0</v>
      </c>
      <c r="K132" s="30">
        <f>SUM(K133:K137)</f>
        <v>0</v>
      </c>
      <c r="L132" s="22"/>
      <c r="M132" s="30">
        <f>SUM(M133:M137)</f>
        <v>53.94</v>
      </c>
      <c r="N132" s="4"/>
      <c r="AH132" s="22" t="s">
        <v>8</v>
      </c>
      <c r="AR132" s="30">
        <f>SUM(AI133:AI137)</f>
        <v>0</v>
      </c>
      <c r="AS132" s="30">
        <f>SUM(AJ133:AJ137)</f>
        <v>0</v>
      </c>
      <c r="AT132" s="30">
        <f>SUM(AK133:AK137)</f>
        <v>0</v>
      </c>
    </row>
    <row r="133" spans="1:63" ht="12.75">
      <c r="A133" s="3" t="s">
        <v>73</v>
      </c>
      <c r="B133" s="10" t="s">
        <v>8</v>
      </c>
      <c r="C133" s="10" t="s">
        <v>110</v>
      </c>
      <c r="D133" s="141" t="s">
        <v>205</v>
      </c>
      <c r="E133" s="142"/>
      <c r="F133" s="10" t="s">
        <v>351</v>
      </c>
      <c r="G133" s="17">
        <v>58</v>
      </c>
      <c r="H133" s="17"/>
      <c r="I133" s="17">
        <f>G133*AN133</f>
        <v>0</v>
      </c>
      <c r="J133" s="17">
        <f>G133*AO133</f>
        <v>0</v>
      </c>
      <c r="K133" s="17">
        <f>G133*H133</f>
        <v>0</v>
      </c>
      <c r="L133" s="17">
        <v>0.22</v>
      </c>
      <c r="M133" s="17">
        <f>G133*L133</f>
        <v>12.76</v>
      </c>
      <c r="N133" s="4"/>
      <c r="Y133" s="25">
        <f>IF(AP133="5",BI133,0)</f>
        <v>0</v>
      </c>
      <c r="AA133" s="25">
        <f>IF(AP133="1",BG133,0)</f>
        <v>0</v>
      </c>
      <c r="AB133" s="25">
        <f>IF(AP133="1",BH133,0)</f>
        <v>0</v>
      </c>
      <c r="AC133" s="25">
        <f>IF(AP133="7",BG133,0)</f>
        <v>0</v>
      </c>
      <c r="AD133" s="25">
        <f>IF(AP133="7",BH133,0)</f>
        <v>0</v>
      </c>
      <c r="AE133" s="25">
        <f>IF(AP133="2",BG133,0)</f>
        <v>0</v>
      </c>
      <c r="AF133" s="25">
        <f>IF(AP133="2",BH133,0)</f>
        <v>0</v>
      </c>
      <c r="AG133" s="25">
        <f>IF(AP133="0",BI133,0)</f>
        <v>0</v>
      </c>
      <c r="AH133" s="22" t="s">
        <v>8</v>
      </c>
      <c r="AI133" s="17">
        <f>IF(AM133=0,K133,0)</f>
        <v>0</v>
      </c>
      <c r="AJ133" s="17">
        <f>IF(AM133=15,K133,0)</f>
        <v>0</v>
      </c>
      <c r="AK133" s="17">
        <f>IF(AM133=21,K133,0)</f>
        <v>0</v>
      </c>
      <c r="AM133" s="25">
        <v>21</v>
      </c>
      <c r="AN133" s="25">
        <f>H133*0</f>
        <v>0</v>
      </c>
      <c r="AO133" s="25">
        <f>H133*(1-0)</f>
        <v>0</v>
      </c>
      <c r="AP133" s="26" t="s">
        <v>7</v>
      </c>
      <c r="AU133" s="25">
        <f>AV133+AW133</f>
        <v>0</v>
      </c>
      <c r="AV133" s="25">
        <f>G133*AN133</f>
        <v>0</v>
      </c>
      <c r="AW133" s="25">
        <f>G133*AO133</f>
        <v>0</v>
      </c>
      <c r="AX133" s="28" t="s">
        <v>388</v>
      </c>
      <c r="AY133" s="28" t="s">
        <v>412</v>
      </c>
      <c r="AZ133" s="22" t="s">
        <v>420</v>
      </c>
      <c r="BB133" s="25">
        <f>AV133+AW133</f>
        <v>0</v>
      </c>
      <c r="BC133" s="25">
        <f>H133/(100-BD133)*100</f>
        <v>0</v>
      </c>
      <c r="BD133" s="25">
        <v>0</v>
      </c>
      <c r="BE133" s="25">
        <f>M133</f>
        <v>12.76</v>
      </c>
      <c r="BG133" s="17">
        <f>G133*AN133</f>
        <v>0</v>
      </c>
      <c r="BH133" s="17">
        <f>G133*AO133</f>
        <v>0</v>
      </c>
      <c r="BI133" s="17">
        <f>G133*H133</f>
        <v>0</v>
      </c>
      <c r="BJ133" s="17" t="s">
        <v>426</v>
      </c>
      <c r="BK133" s="25">
        <v>11</v>
      </c>
    </row>
    <row r="134" spans="1:14" ht="12.75">
      <c r="A134" s="4"/>
      <c r="D134" s="12" t="s">
        <v>64</v>
      </c>
      <c r="E134" s="13"/>
      <c r="G134" s="18">
        <v>58</v>
      </c>
      <c r="N134" s="4"/>
    </row>
    <row r="135" spans="1:63" ht="12.75">
      <c r="A135" s="3" t="s">
        <v>74</v>
      </c>
      <c r="B135" s="10" t="s">
        <v>8</v>
      </c>
      <c r="C135" s="10" t="s">
        <v>111</v>
      </c>
      <c r="D135" s="141" t="s">
        <v>207</v>
      </c>
      <c r="E135" s="142"/>
      <c r="F135" s="10" t="s">
        <v>352</v>
      </c>
      <c r="G135" s="17">
        <v>20</v>
      </c>
      <c r="H135" s="17"/>
      <c r="I135" s="17">
        <f>G135*AN135</f>
        <v>0</v>
      </c>
      <c r="J135" s="17">
        <f>G135*AO135</f>
        <v>0</v>
      </c>
      <c r="K135" s="17">
        <f>G135*H135</f>
        <v>0</v>
      </c>
      <c r="L135" s="17">
        <v>0.145</v>
      </c>
      <c r="M135" s="17">
        <f>G135*L135</f>
        <v>2.9</v>
      </c>
      <c r="N135" s="4"/>
      <c r="Y135" s="25">
        <f>IF(AP135="5",BI135,0)</f>
        <v>0</v>
      </c>
      <c r="AA135" s="25">
        <f>IF(AP135="1",BG135,0)</f>
        <v>0</v>
      </c>
      <c r="AB135" s="25">
        <f>IF(AP135="1",BH135,0)</f>
        <v>0</v>
      </c>
      <c r="AC135" s="25">
        <f>IF(AP135="7",BG135,0)</f>
        <v>0</v>
      </c>
      <c r="AD135" s="25">
        <f>IF(AP135="7",BH135,0)</f>
        <v>0</v>
      </c>
      <c r="AE135" s="25">
        <f>IF(AP135="2",BG135,0)</f>
        <v>0</v>
      </c>
      <c r="AF135" s="25">
        <f>IF(AP135="2",BH135,0)</f>
        <v>0</v>
      </c>
      <c r="AG135" s="25">
        <f>IF(AP135="0",BI135,0)</f>
        <v>0</v>
      </c>
      <c r="AH135" s="22" t="s">
        <v>8</v>
      </c>
      <c r="AI135" s="17">
        <f>IF(AM135=0,K135,0)</f>
        <v>0</v>
      </c>
      <c r="AJ135" s="17">
        <f>IF(AM135=15,K135,0)</f>
        <v>0</v>
      </c>
      <c r="AK135" s="17">
        <f>IF(AM135=21,K135,0)</f>
        <v>0</v>
      </c>
      <c r="AM135" s="25">
        <v>21</v>
      </c>
      <c r="AN135" s="25">
        <f>H135*0</f>
        <v>0</v>
      </c>
      <c r="AO135" s="25">
        <f>H135*(1-0)</f>
        <v>0</v>
      </c>
      <c r="AP135" s="26" t="s">
        <v>7</v>
      </c>
      <c r="AU135" s="25">
        <f>AV135+AW135</f>
        <v>0</v>
      </c>
      <c r="AV135" s="25">
        <f>G135*AN135</f>
        <v>0</v>
      </c>
      <c r="AW135" s="25">
        <f>G135*AO135</f>
        <v>0</v>
      </c>
      <c r="AX135" s="28" t="s">
        <v>388</v>
      </c>
      <c r="AY135" s="28" t="s">
        <v>412</v>
      </c>
      <c r="AZ135" s="22" t="s">
        <v>420</v>
      </c>
      <c r="BB135" s="25">
        <f>AV135+AW135</f>
        <v>0</v>
      </c>
      <c r="BC135" s="25">
        <f>H135/(100-BD135)*100</f>
        <v>0</v>
      </c>
      <c r="BD135" s="25">
        <v>0</v>
      </c>
      <c r="BE135" s="25">
        <f>M135</f>
        <v>2.9</v>
      </c>
      <c r="BG135" s="17">
        <f>G135*AN135</f>
        <v>0</v>
      </c>
      <c r="BH135" s="17">
        <f>G135*AO135</f>
        <v>0</v>
      </c>
      <c r="BI135" s="17">
        <f>G135*H135</f>
        <v>0</v>
      </c>
      <c r="BJ135" s="17" t="s">
        <v>426</v>
      </c>
      <c r="BK135" s="25">
        <v>11</v>
      </c>
    </row>
    <row r="136" spans="1:14" ht="12.75">
      <c r="A136" s="4"/>
      <c r="D136" s="12" t="s">
        <v>26</v>
      </c>
      <c r="E136" s="13"/>
      <c r="G136" s="18">
        <v>20</v>
      </c>
      <c r="N136" s="4"/>
    </row>
    <row r="137" spans="1:63" ht="12.75">
      <c r="A137" s="3" t="s">
        <v>75</v>
      </c>
      <c r="B137" s="10" t="s">
        <v>8</v>
      </c>
      <c r="C137" s="10" t="s">
        <v>109</v>
      </c>
      <c r="D137" s="141" t="s">
        <v>203</v>
      </c>
      <c r="E137" s="142"/>
      <c r="F137" s="10" t="s">
        <v>351</v>
      </c>
      <c r="G137" s="17">
        <v>58</v>
      </c>
      <c r="H137" s="17"/>
      <c r="I137" s="17">
        <f>G137*AN137</f>
        <v>0</v>
      </c>
      <c r="J137" s="17">
        <f>G137*AO137</f>
        <v>0</v>
      </c>
      <c r="K137" s="17">
        <f>G137*H137</f>
        <v>0</v>
      </c>
      <c r="L137" s="17">
        <v>0.66</v>
      </c>
      <c r="M137" s="17">
        <f>G137*L137</f>
        <v>38.28</v>
      </c>
      <c r="N137" s="4"/>
      <c r="Y137" s="25">
        <f>IF(AP137="5",BI137,0)</f>
        <v>0</v>
      </c>
      <c r="AA137" s="25">
        <f>IF(AP137="1",BG137,0)</f>
        <v>0</v>
      </c>
      <c r="AB137" s="25">
        <f>IF(AP137="1",BH137,0)</f>
        <v>0</v>
      </c>
      <c r="AC137" s="25">
        <f>IF(AP137="7",BG137,0)</f>
        <v>0</v>
      </c>
      <c r="AD137" s="25">
        <f>IF(AP137="7",BH137,0)</f>
        <v>0</v>
      </c>
      <c r="AE137" s="25">
        <f>IF(AP137="2",BG137,0)</f>
        <v>0</v>
      </c>
      <c r="AF137" s="25">
        <f>IF(AP137="2",BH137,0)</f>
        <v>0</v>
      </c>
      <c r="AG137" s="25">
        <f>IF(AP137="0",BI137,0)</f>
        <v>0</v>
      </c>
      <c r="AH137" s="22" t="s">
        <v>8</v>
      </c>
      <c r="AI137" s="17">
        <f>IF(AM137=0,K137,0)</f>
        <v>0</v>
      </c>
      <c r="AJ137" s="17">
        <f>IF(AM137=15,K137,0)</f>
        <v>0</v>
      </c>
      <c r="AK137" s="17">
        <f>IF(AM137=21,K137,0)</f>
        <v>0</v>
      </c>
      <c r="AM137" s="25">
        <v>21</v>
      </c>
      <c r="AN137" s="25">
        <f>H137*0</f>
        <v>0</v>
      </c>
      <c r="AO137" s="25">
        <f>H137*(1-0)</f>
        <v>0</v>
      </c>
      <c r="AP137" s="26" t="s">
        <v>7</v>
      </c>
      <c r="AU137" s="25">
        <f>AV137+AW137</f>
        <v>0</v>
      </c>
      <c r="AV137" s="25">
        <f>G137*AN137</f>
        <v>0</v>
      </c>
      <c r="AW137" s="25">
        <f>G137*AO137</f>
        <v>0</v>
      </c>
      <c r="AX137" s="28" t="s">
        <v>388</v>
      </c>
      <c r="AY137" s="28" t="s">
        <v>412</v>
      </c>
      <c r="AZ137" s="22" t="s">
        <v>420</v>
      </c>
      <c r="BB137" s="25">
        <f>AV137+AW137</f>
        <v>0</v>
      </c>
      <c r="BC137" s="25">
        <f>H137/(100-BD137)*100</f>
        <v>0</v>
      </c>
      <c r="BD137" s="25">
        <v>0</v>
      </c>
      <c r="BE137" s="25">
        <f>M137</f>
        <v>38.28</v>
      </c>
      <c r="BG137" s="17">
        <f>G137*AN137</f>
        <v>0</v>
      </c>
      <c r="BH137" s="17">
        <f>G137*AO137</f>
        <v>0</v>
      </c>
      <c r="BI137" s="17">
        <f>G137*H137</f>
        <v>0</v>
      </c>
      <c r="BJ137" s="17" t="s">
        <v>426</v>
      </c>
      <c r="BK137" s="25">
        <v>11</v>
      </c>
    </row>
    <row r="138" spans="1:14" ht="12.75">
      <c r="A138" s="4"/>
      <c r="D138" s="12" t="s">
        <v>64</v>
      </c>
      <c r="E138" s="13"/>
      <c r="G138" s="18">
        <v>58</v>
      </c>
      <c r="N138" s="4"/>
    </row>
    <row r="139" spans="1:46" ht="12.75">
      <c r="A139" s="71"/>
      <c r="B139" s="72" t="s">
        <v>8</v>
      </c>
      <c r="C139" s="72" t="s">
        <v>23</v>
      </c>
      <c r="D139" s="139" t="s">
        <v>316</v>
      </c>
      <c r="E139" s="140"/>
      <c r="F139" s="73" t="s">
        <v>6</v>
      </c>
      <c r="G139" s="73" t="s">
        <v>6</v>
      </c>
      <c r="H139" s="73" t="s">
        <v>6</v>
      </c>
      <c r="I139" s="74">
        <f>SUM(I140:I141)</f>
        <v>0</v>
      </c>
      <c r="J139" s="74">
        <f>SUM(J140:J141)</f>
        <v>0</v>
      </c>
      <c r="K139" s="74">
        <f>SUM(K140:K141)</f>
        <v>0</v>
      </c>
      <c r="L139" s="75"/>
      <c r="M139" s="74">
        <f>SUM(M140:M141)</f>
        <v>1.275</v>
      </c>
      <c r="N139" s="4"/>
      <c r="AH139" s="22" t="s">
        <v>8</v>
      </c>
      <c r="AR139" s="30">
        <f>SUM(AI140:AI141)</f>
        <v>0</v>
      </c>
      <c r="AS139" s="30">
        <f>SUM(AJ140:AJ141)</f>
        <v>0</v>
      </c>
      <c r="AT139" s="30">
        <f>SUM(AK140:AK141)</f>
        <v>0</v>
      </c>
    </row>
    <row r="140" spans="1:63" ht="12.75">
      <c r="A140" s="33" t="s">
        <v>76</v>
      </c>
      <c r="B140" s="14" t="s">
        <v>8</v>
      </c>
      <c r="C140" s="14" t="s">
        <v>179</v>
      </c>
      <c r="D140" s="115" t="s">
        <v>317</v>
      </c>
      <c r="E140" s="142"/>
      <c r="F140" s="14" t="s">
        <v>353</v>
      </c>
      <c r="G140" s="25">
        <v>3.75</v>
      </c>
      <c r="H140" s="25"/>
      <c r="I140" s="25">
        <f>G140*AN140</f>
        <v>0</v>
      </c>
      <c r="J140" s="25">
        <f>G140*AO140</f>
        <v>0</v>
      </c>
      <c r="K140" s="25">
        <f>G140*H140</f>
        <v>0</v>
      </c>
      <c r="L140" s="25">
        <v>0</v>
      </c>
      <c r="M140" s="25">
        <f>G140*L140</f>
        <v>0</v>
      </c>
      <c r="N140" s="4"/>
      <c r="Y140" s="25">
        <f>IF(AP140="5",BI140,0)</f>
        <v>0</v>
      </c>
      <c r="AA140" s="25">
        <f>IF(AP140="1",BG140,0)</f>
        <v>0</v>
      </c>
      <c r="AB140" s="25">
        <f>IF(AP140="1",BH140,0)</f>
        <v>0</v>
      </c>
      <c r="AC140" s="25">
        <f>IF(AP140="7",BG140,0)</f>
        <v>0</v>
      </c>
      <c r="AD140" s="25">
        <f>IF(AP140="7",BH140,0)</f>
        <v>0</v>
      </c>
      <c r="AE140" s="25">
        <f>IF(AP140="2",BG140,0)</f>
        <v>0</v>
      </c>
      <c r="AF140" s="25">
        <f>IF(AP140="2",BH140,0)</f>
        <v>0</v>
      </c>
      <c r="AG140" s="25">
        <f>IF(AP140="0",BI140,0)</f>
        <v>0</v>
      </c>
      <c r="AH140" s="22" t="s">
        <v>8</v>
      </c>
      <c r="AI140" s="17">
        <f>IF(AM140=0,K140,0)</f>
        <v>0</v>
      </c>
      <c r="AJ140" s="17">
        <f>IF(AM140=15,K140,0)</f>
        <v>0</v>
      </c>
      <c r="AK140" s="17">
        <f>IF(AM140=21,K140,0)</f>
        <v>0</v>
      </c>
      <c r="AM140" s="25">
        <v>21</v>
      </c>
      <c r="AN140" s="25">
        <f>H140*0</f>
        <v>0</v>
      </c>
      <c r="AO140" s="25">
        <f>H140*(1-0)</f>
        <v>0</v>
      </c>
      <c r="AP140" s="26" t="s">
        <v>7</v>
      </c>
      <c r="AU140" s="25">
        <f>AV140+AW140</f>
        <v>0</v>
      </c>
      <c r="AV140" s="25">
        <f>G140*AN140</f>
        <v>0</v>
      </c>
      <c r="AW140" s="25">
        <f>G140*AO140</f>
        <v>0</v>
      </c>
      <c r="AX140" s="28" t="s">
        <v>403</v>
      </c>
      <c r="AY140" s="28" t="s">
        <v>412</v>
      </c>
      <c r="AZ140" s="22" t="s">
        <v>420</v>
      </c>
      <c r="BB140" s="25">
        <f>AV140+AW140</f>
        <v>0</v>
      </c>
      <c r="BC140" s="25">
        <f>H140/(100-BD140)*100</f>
        <v>0</v>
      </c>
      <c r="BD140" s="25">
        <v>0</v>
      </c>
      <c r="BE140" s="25">
        <f>M140</f>
        <v>0</v>
      </c>
      <c r="BG140" s="17">
        <f>G140*AN140</f>
        <v>0</v>
      </c>
      <c r="BH140" s="17">
        <f>G140*AO140</f>
        <v>0</v>
      </c>
      <c r="BI140" s="17">
        <f>G140*H140</f>
        <v>0</v>
      </c>
      <c r="BJ140" s="17" t="s">
        <v>426</v>
      </c>
      <c r="BK140" s="25">
        <v>17</v>
      </c>
    </row>
    <row r="141" spans="1:63" ht="12.75">
      <c r="A141" s="33" t="s">
        <v>77</v>
      </c>
      <c r="B141" s="14" t="s">
        <v>8</v>
      </c>
      <c r="C141" s="14" t="s">
        <v>180</v>
      </c>
      <c r="D141" s="115" t="s">
        <v>318</v>
      </c>
      <c r="E141" s="142"/>
      <c r="F141" s="14" t="s">
        <v>353</v>
      </c>
      <c r="G141" s="25">
        <v>0.75</v>
      </c>
      <c r="H141" s="25"/>
      <c r="I141" s="25">
        <f>G141*AN141</f>
        <v>0</v>
      </c>
      <c r="J141" s="25">
        <f>G141*AO141</f>
        <v>0</v>
      </c>
      <c r="K141" s="25">
        <f>G141*H141</f>
        <v>0</v>
      </c>
      <c r="L141" s="25">
        <v>1.7</v>
      </c>
      <c r="M141" s="25">
        <f>G141*L141</f>
        <v>1.275</v>
      </c>
      <c r="N141" s="4"/>
      <c r="Y141" s="25">
        <f>IF(AP141="5",BI141,0)</f>
        <v>0</v>
      </c>
      <c r="AA141" s="25">
        <f>IF(AP141="1",BG141,0)</f>
        <v>0</v>
      </c>
      <c r="AB141" s="25">
        <f>IF(AP141="1",BH141,0)</f>
        <v>0</v>
      </c>
      <c r="AC141" s="25">
        <f>IF(AP141="7",BG141,0)</f>
        <v>0</v>
      </c>
      <c r="AD141" s="25">
        <f>IF(AP141="7",BH141,0)</f>
        <v>0</v>
      </c>
      <c r="AE141" s="25">
        <f>IF(AP141="2",BG141,0)</f>
        <v>0</v>
      </c>
      <c r="AF141" s="25">
        <f>IF(AP141="2",BH141,0)</f>
        <v>0</v>
      </c>
      <c r="AG141" s="25">
        <f>IF(AP141="0",BI141,0)</f>
        <v>0</v>
      </c>
      <c r="AH141" s="22" t="s">
        <v>8</v>
      </c>
      <c r="AI141" s="17">
        <f>IF(AM141=0,K141,0)</f>
        <v>0</v>
      </c>
      <c r="AJ141" s="17">
        <f>IF(AM141=15,K141,0)</f>
        <v>0</v>
      </c>
      <c r="AK141" s="17">
        <f>IF(AM141=21,K141,0)</f>
        <v>0</v>
      </c>
      <c r="AM141" s="25">
        <v>21</v>
      </c>
      <c r="AN141" s="25">
        <f>H141*0.518288381742739</f>
        <v>0</v>
      </c>
      <c r="AO141" s="25">
        <f>H141*(1-0.518288381742739)</f>
        <v>0</v>
      </c>
      <c r="AP141" s="26" t="s">
        <v>7</v>
      </c>
      <c r="AU141" s="25">
        <f>AV141+AW141</f>
        <v>0</v>
      </c>
      <c r="AV141" s="25">
        <f>G141*AN141</f>
        <v>0</v>
      </c>
      <c r="AW141" s="25">
        <f>G141*AO141</f>
        <v>0</v>
      </c>
      <c r="AX141" s="28" t="s">
        <v>403</v>
      </c>
      <c r="AY141" s="28" t="s">
        <v>412</v>
      </c>
      <c r="AZ141" s="22" t="s">
        <v>420</v>
      </c>
      <c r="BB141" s="25">
        <f>AV141+AW141</f>
        <v>0</v>
      </c>
      <c r="BC141" s="25">
        <f>H141/(100-BD141)*100</f>
        <v>0</v>
      </c>
      <c r="BD141" s="25">
        <v>0</v>
      </c>
      <c r="BE141" s="25">
        <f>M141</f>
        <v>1.275</v>
      </c>
      <c r="BG141" s="17">
        <f>G141*AN141</f>
        <v>0</v>
      </c>
      <c r="BH141" s="17">
        <f>G141*AO141</f>
        <v>0</v>
      </c>
      <c r="BI141" s="17">
        <f>G141*H141</f>
        <v>0</v>
      </c>
      <c r="BJ141" s="17" t="s">
        <v>426</v>
      </c>
      <c r="BK141" s="25">
        <v>17</v>
      </c>
    </row>
    <row r="142" spans="1:14" ht="12.75">
      <c r="A142" s="4"/>
      <c r="B142" s="76"/>
      <c r="C142" s="76"/>
      <c r="D142" s="77" t="s">
        <v>319</v>
      </c>
      <c r="E142" s="77"/>
      <c r="F142" s="76"/>
      <c r="G142" s="78">
        <v>0.75</v>
      </c>
      <c r="H142" s="76"/>
      <c r="I142" s="76"/>
      <c r="J142" s="76"/>
      <c r="K142" s="76"/>
      <c r="L142" s="76"/>
      <c r="M142" s="76"/>
      <c r="N142" s="4"/>
    </row>
    <row r="143" spans="1:46" ht="12.75">
      <c r="A143" s="71"/>
      <c r="B143" s="72" t="s">
        <v>8</v>
      </c>
      <c r="C143" s="72" t="s">
        <v>51</v>
      </c>
      <c r="D143" s="139" t="s">
        <v>320</v>
      </c>
      <c r="E143" s="140"/>
      <c r="F143" s="73" t="s">
        <v>6</v>
      </c>
      <c r="G143" s="73" t="s">
        <v>6</v>
      </c>
      <c r="H143" s="73" t="s">
        <v>6</v>
      </c>
      <c r="I143" s="74">
        <f>SUM(I144:I144)</f>
        <v>0</v>
      </c>
      <c r="J143" s="74">
        <f>SUM(J144:J144)</f>
        <v>0</v>
      </c>
      <c r="K143" s="74">
        <f>SUM(K144:K144)</f>
        <v>0</v>
      </c>
      <c r="L143" s="75"/>
      <c r="M143" s="74">
        <f>SUM(M144:M144)</f>
        <v>0.28305</v>
      </c>
      <c r="N143" s="4"/>
      <c r="AH143" s="22" t="s">
        <v>8</v>
      </c>
      <c r="AR143" s="30">
        <f>SUM(AI144:AI144)</f>
        <v>0</v>
      </c>
      <c r="AS143" s="30">
        <f>SUM(AJ144:AJ144)</f>
        <v>0</v>
      </c>
      <c r="AT143" s="30">
        <f>SUM(AK144:AK144)</f>
        <v>0</v>
      </c>
    </row>
    <row r="144" spans="1:63" ht="12.75">
      <c r="A144" s="33" t="s">
        <v>78</v>
      </c>
      <c r="B144" s="14" t="s">
        <v>8</v>
      </c>
      <c r="C144" s="14" t="s">
        <v>181</v>
      </c>
      <c r="D144" s="115" t="s">
        <v>321</v>
      </c>
      <c r="E144" s="142"/>
      <c r="F144" s="14" t="s">
        <v>353</v>
      </c>
      <c r="G144" s="25">
        <v>0.25</v>
      </c>
      <c r="H144" s="25"/>
      <c r="I144" s="25">
        <f>G144*AN144</f>
        <v>0</v>
      </c>
      <c r="J144" s="25">
        <f>G144*AO144</f>
        <v>0</v>
      </c>
      <c r="K144" s="25">
        <f>G144*H144</f>
        <v>0</v>
      </c>
      <c r="L144" s="25">
        <v>1.1322</v>
      </c>
      <c r="M144" s="25">
        <f>G144*L144</f>
        <v>0.28305</v>
      </c>
      <c r="N144" s="4"/>
      <c r="Y144" s="25">
        <f>IF(AP144="5",BI144,0)</f>
        <v>0</v>
      </c>
      <c r="AA144" s="25">
        <f>IF(AP144="1",BG144,0)</f>
        <v>0</v>
      </c>
      <c r="AB144" s="25">
        <f>IF(AP144="1",BH144,0)</f>
        <v>0</v>
      </c>
      <c r="AC144" s="25">
        <f>IF(AP144="7",BG144,0)</f>
        <v>0</v>
      </c>
      <c r="AD144" s="25">
        <f>IF(AP144="7",BH144,0)</f>
        <v>0</v>
      </c>
      <c r="AE144" s="25">
        <f>IF(AP144="2",BG144,0)</f>
        <v>0</v>
      </c>
      <c r="AF144" s="25">
        <f>IF(AP144="2",BH144,0)</f>
        <v>0</v>
      </c>
      <c r="AG144" s="25">
        <f>IF(AP144="0",BI144,0)</f>
        <v>0</v>
      </c>
      <c r="AH144" s="22" t="s">
        <v>8</v>
      </c>
      <c r="AI144" s="17">
        <f>IF(AM144=0,K144,0)</f>
        <v>0</v>
      </c>
      <c r="AJ144" s="17">
        <f>IF(AM144=15,K144,0)</f>
        <v>0</v>
      </c>
      <c r="AK144" s="17">
        <f>IF(AM144=21,K144,0)</f>
        <v>0</v>
      </c>
      <c r="AM144" s="25">
        <v>21</v>
      </c>
      <c r="AN144" s="25">
        <f>H144*0.537663063734625</f>
        <v>0</v>
      </c>
      <c r="AO144" s="25">
        <f>H144*(1-0.537663063734625)</f>
        <v>0</v>
      </c>
      <c r="AP144" s="26" t="s">
        <v>7</v>
      </c>
      <c r="AU144" s="25">
        <f>AV144+AW144</f>
        <v>0</v>
      </c>
      <c r="AV144" s="25">
        <f>G144*AN144</f>
        <v>0</v>
      </c>
      <c r="AW144" s="25">
        <f>G144*AO144</f>
        <v>0</v>
      </c>
      <c r="AX144" s="28" t="s">
        <v>404</v>
      </c>
      <c r="AY144" s="28" t="s">
        <v>413</v>
      </c>
      <c r="AZ144" s="22" t="s">
        <v>420</v>
      </c>
      <c r="BB144" s="25">
        <f>AV144+AW144</f>
        <v>0</v>
      </c>
      <c r="BC144" s="25">
        <f>H144/(100-BD144)*100</f>
        <v>0</v>
      </c>
      <c r="BD144" s="25">
        <v>0</v>
      </c>
      <c r="BE144" s="25">
        <f>M144</f>
        <v>0.28305</v>
      </c>
      <c r="BG144" s="17">
        <f>G144*AN144</f>
        <v>0</v>
      </c>
      <c r="BH144" s="17">
        <f>G144*AO144</f>
        <v>0</v>
      </c>
      <c r="BI144" s="17">
        <f>G144*H144</f>
        <v>0</v>
      </c>
      <c r="BJ144" s="17" t="s">
        <v>426</v>
      </c>
      <c r="BK144" s="25">
        <v>45</v>
      </c>
    </row>
    <row r="145" spans="1:14" ht="12.75">
      <c r="A145" s="4"/>
      <c r="B145" s="76"/>
      <c r="C145" s="76"/>
      <c r="D145" s="77" t="s">
        <v>322</v>
      </c>
      <c r="E145" s="77"/>
      <c r="F145" s="76"/>
      <c r="G145" s="78">
        <v>0.25</v>
      </c>
      <c r="H145" s="76"/>
      <c r="I145" s="76"/>
      <c r="J145" s="76"/>
      <c r="K145" s="76"/>
      <c r="L145" s="76"/>
      <c r="M145" s="76"/>
      <c r="N145" s="4"/>
    </row>
    <row r="146" spans="1:46" ht="12.75">
      <c r="A146" s="2"/>
      <c r="B146" s="9" t="s">
        <v>8</v>
      </c>
      <c r="C146" s="9" t="s">
        <v>62</v>
      </c>
      <c r="D146" s="143" t="s">
        <v>229</v>
      </c>
      <c r="E146" s="140"/>
      <c r="F146" s="15" t="s">
        <v>6</v>
      </c>
      <c r="G146" s="15" t="s">
        <v>6</v>
      </c>
      <c r="H146" s="15" t="s">
        <v>6</v>
      </c>
      <c r="I146" s="30">
        <f>SUM(I147:I147)</f>
        <v>0</v>
      </c>
      <c r="J146" s="30">
        <f>SUM(J147:J147)</f>
        <v>0</v>
      </c>
      <c r="K146" s="30">
        <f>SUM(K147:K147)</f>
        <v>0</v>
      </c>
      <c r="L146" s="22"/>
      <c r="M146" s="30">
        <f>SUM(M147:M147)</f>
        <v>31.9725</v>
      </c>
      <c r="N146" s="4"/>
      <c r="AH146" s="22" t="s">
        <v>8</v>
      </c>
      <c r="AR146" s="30">
        <f>SUM(AI147:AI147)</f>
        <v>0</v>
      </c>
      <c r="AS146" s="30">
        <f>SUM(AJ147:AJ147)</f>
        <v>0</v>
      </c>
      <c r="AT146" s="30">
        <f>SUM(AK147:AK147)</f>
        <v>0</v>
      </c>
    </row>
    <row r="147" spans="1:63" ht="12.75">
      <c r="A147" s="3" t="s">
        <v>79</v>
      </c>
      <c r="B147" s="10" t="s">
        <v>8</v>
      </c>
      <c r="C147" s="10" t="s">
        <v>122</v>
      </c>
      <c r="D147" s="141" t="s">
        <v>231</v>
      </c>
      <c r="E147" s="142"/>
      <c r="F147" s="10" t="s">
        <v>351</v>
      </c>
      <c r="G147" s="17">
        <v>58</v>
      </c>
      <c r="H147" s="17"/>
      <c r="I147" s="17">
        <f>G147*AN147</f>
        <v>0</v>
      </c>
      <c r="J147" s="17">
        <f>G147*AO147</f>
        <v>0</v>
      </c>
      <c r="K147" s="17">
        <f>G147*H147</f>
        <v>0</v>
      </c>
      <c r="L147" s="17">
        <v>0.55125</v>
      </c>
      <c r="M147" s="17">
        <f>G147*L147</f>
        <v>31.9725</v>
      </c>
      <c r="N147" s="4"/>
      <c r="Y147" s="25">
        <f>IF(AP147="5",BI147,0)</f>
        <v>0</v>
      </c>
      <c r="AA147" s="25">
        <f>IF(AP147="1",BG147,0)</f>
        <v>0</v>
      </c>
      <c r="AB147" s="25">
        <f>IF(AP147="1",BH147,0)</f>
        <v>0</v>
      </c>
      <c r="AC147" s="25">
        <f>IF(AP147="7",BG147,0)</f>
        <v>0</v>
      </c>
      <c r="AD147" s="25">
        <f>IF(AP147="7",BH147,0)</f>
        <v>0</v>
      </c>
      <c r="AE147" s="25">
        <f>IF(AP147="2",BG147,0)</f>
        <v>0</v>
      </c>
      <c r="AF147" s="25">
        <f>IF(AP147="2",BH147,0)</f>
        <v>0</v>
      </c>
      <c r="AG147" s="25">
        <f>IF(AP147="0",BI147,0)</f>
        <v>0</v>
      </c>
      <c r="AH147" s="22" t="s">
        <v>8</v>
      </c>
      <c r="AI147" s="17">
        <f>IF(AM147=0,K147,0)</f>
        <v>0</v>
      </c>
      <c r="AJ147" s="17">
        <f>IF(AM147=15,K147,0)</f>
        <v>0</v>
      </c>
      <c r="AK147" s="17">
        <f>IF(AM147=21,K147,0)</f>
        <v>0</v>
      </c>
      <c r="AM147" s="25">
        <v>21</v>
      </c>
      <c r="AN147" s="25">
        <f>H147*0.883897637795276</f>
        <v>0</v>
      </c>
      <c r="AO147" s="25">
        <f>H147*(1-0.883897637795276)</f>
        <v>0</v>
      </c>
      <c r="AP147" s="26" t="s">
        <v>7</v>
      </c>
      <c r="AU147" s="25">
        <f>AV147+AW147</f>
        <v>0</v>
      </c>
      <c r="AV147" s="25">
        <f>G147*AN147</f>
        <v>0</v>
      </c>
      <c r="AW147" s="25">
        <f>G147*AO147</f>
        <v>0</v>
      </c>
      <c r="AX147" s="28" t="s">
        <v>393</v>
      </c>
      <c r="AY147" s="28" t="s">
        <v>414</v>
      </c>
      <c r="AZ147" s="22" t="s">
        <v>420</v>
      </c>
      <c r="BB147" s="25">
        <f>AV147+AW147</f>
        <v>0</v>
      </c>
      <c r="BC147" s="25">
        <f>H147/(100-BD147)*100</f>
        <v>0</v>
      </c>
      <c r="BD147" s="25">
        <v>0</v>
      </c>
      <c r="BE147" s="25">
        <f>M147</f>
        <v>31.9725</v>
      </c>
      <c r="BG147" s="17">
        <f>G147*AN147</f>
        <v>0</v>
      </c>
      <c r="BH147" s="17">
        <f>G147*AO147</f>
        <v>0</v>
      </c>
      <c r="BI147" s="17">
        <f>G147*H147</f>
        <v>0</v>
      </c>
      <c r="BJ147" s="17" t="s">
        <v>426</v>
      </c>
      <c r="BK147" s="25">
        <v>56</v>
      </c>
    </row>
    <row r="148" spans="1:14" ht="12.75">
      <c r="A148" s="4"/>
      <c r="D148" s="12" t="s">
        <v>64</v>
      </c>
      <c r="E148" s="13"/>
      <c r="G148" s="18">
        <v>58</v>
      </c>
      <c r="N148" s="4"/>
    </row>
    <row r="149" spans="1:46" ht="12.75">
      <c r="A149" s="2"/>
      <c r="B149" s="9" t="s">
        <v>8</v>
      </c>
      <c r="C149" s="9" t="s">
        <v>65</v>
      </c>
      <c r="D149" s="143" t="s">
        <v>238</v>
      </c>
      <c r="E149" s="140"/>
      <c r="F149" s="15" t="s">
        <v>6</v>
      </c>
      <c r="G149" s="15" t="s">
        <v>6</v>
      </c>
      <c r="H149" s="15" t="s">
        <v>6</v>
      </c>
      <c r="I149" s="30">
        <f>SUM(I150:I154)</f>
        <v>0</v>
      </c>
      <c r="J149" s="30">
        <f>SUM(J150:J154)</f>
        <v>0</v>
      </c>
      <c r="K149" s="30">
        <f>SUM(K150:K154)</f>
        <v>0</v>
      </c>
      <c r="L149" s="22"/>
      <c r="M149" s="30">
        <f>SUM(M150:M154)</f>
        <v>14.88769</v>
      </c>
      <c r="N149" s="4"/>
      <c r="AH149" s="22" t="s">
        <v>8</v>
      </c>
      <c r="AR149" s="30">
        <f>SUM(AI150:AI154)</f>
        <v>0</v>
      </c>
      <c r="AS149" s="30">
        <f>SUM(AJ150:AJ154)</f>
        <v>0</v>
      </c>
      <c r="AT149" s="30">
        <f>SUM(AK150:AK154)</f>
        <v>0</v>
      </c>
    </row>
    <row r="150" spans="1:63" ht="12.75">
      <c r="A150" s="33" t="s">
        <v>80</v>
      </c>
      <c r="B150" s="14" t="s">
        <v>8</v>
      </c>
      <c r="C150" s="14" t="s">
        <v>182</v>
      </c>
      <c r="D150" s="115" t="s">
        <v>323</v>
      </c>
      <c r="E150" s="142"/>
      <c r="F150" s="14" t="s">
        <v>352</v>
      </c>
      <c r="G150" s="25">
        <v>7</v>
      </c>
      <c r="H150" s="25"/>
      <c r="I150" s="25">
        <f>G150*AN150</f>
        <v>0</v>
      </c>
      <c r="J150" s="25">
        <f>G150*AO150</f>
        <v>0</v>
      </c>
      <c r="K150" s="25">
        <f>G150*H150</f>
        <v>0</v>
      </c>
      <c r="L150" s="25">
        <v>0.25207</v>
      </c>
      <c r="M150" s="25">
        <f>G150*L150</f>
        <v>1.7644900000000001</v>
      </c>
      <c r="N150" s="4"/>
      <c r="Y150" s="25">
        <f>IF(AP150="5",BI150,0)</f>
        <v>0</v>
      </c>
      <c r="AA150" s="25">
        <f>IF(AP150="1",BG150,0)</f>
        <v>0</v>
      </c>
      <c r="AB150" s="25">
        <f>IF(AP150="1",BH150,0)</f>
        <v>0</v>
      </c>
      <c r="AC150" s="25">
        <f>IF(AP150="7",BG150,0)</f>
        <v>0</v>
      </c>
      <c r="AD150" s="25">
        <f>IF(AP150="7",BH150,0)</f>
        <v>0</v>
      </c>
      <c r="AE150" s="25">
        <f>IF(AP150="2",BG150,0)</f>
        <v>0</v>
      </c>
      <c r="AF150" s="25">
        <f>IF(AP150="2",BH150,0)</f>
        <v>0</v>
      </c>
      <c r="AG150" s="25">
        <f>IF(AP150="0",BI150,0)</f>
        <v>0</v>
      </c>
      <c r="AH150" s="22" t="s">
        <v>8</v>
      </c>
      <c r="AI150" s="17">
        <f>IF(AM150=0,K150,0)</f>
        <v>0</v>
      </c>
      <c r="AJ150" s="17">
        <f>IF(AM150=15,K150,0)</f>
        <v>0</v>
      </c>
      <c r="AK150" s="17">
        <f>IF(AM150=21,K150,0)</f>
        <v>0</v>
      </c>
      <c r="AM150" s="25">
        <v>21</v>
      </c>
      <c r="AN150" s="25">
        <f>H150*0.485356876270881</f>
        <v>0</v>
      </c>
      <c r="AO150" s="25">
        <f>H150*(1-0.485356876270881)</f>
        <v>0</v>
      </c>
      <c r="AP150" s="26" t="s">
        <v>7</v>
      </c>
      <c r="AU150" s="25">
        <f>AV150+AW150</f>
        <v>0</v>
      </c>
      <c r="AV150" s="25">
        <f>G150*AN150</f>
        <v>0</v>
      </c>
      <c r="AW150" s="25">
        <f>G150*AO150</f>
        <v>0</v>
      </c>
      <c r="AX150" s="28" t="s">
        <v>395</v>
      </c>
      <c r="AY150" s="28" t="s">
        <v>414</v>
      </c>
      <c r="AZ150" s="22" t="s">
        <v>420</v>
      </c>
      <c r="BB150" s="25">
        <f>AV150+AW150</f>
        <v>0</v>
      </c>
      <c r="BC150" s="25">
        <f>H150/(100-BD150)*100</f>
        <v>0</v>
      </c>
      <c r="BD150" s="25">
        <v>0</v>
      </c>
      <c r="BE150" s="25">
        <f>M150</f>
        <v>1.7644900000000001</v>
      </c>
      <c r="BG150" s="17">
        <f>G150*AN150</f>
        <v>0</v>
      </c>
      <c r="BH150" s="17">
        <f>G150*AO150</f>
        <v>0</v>
      </c>
      <c r="BI150" s="17">
        <f>G150*H150</f>
        <v>0</v>
      </c>
      <c r="BJ150" s="17" t="s">
        <v>426</v>
      </c>
      <c r="BK150" s="25">
        <v>59</v>
      </c>
    </row>
    <row r="151" spans="1:63" ht="12.75">
      <c r="A151" s="33" t="s">
        <v>81</v>
      </c>
      <c r="B151" s="14" t="s">
        <v>8</v>
      </c>
      <c r="C151" s="14" t="s">
        <v>183</v>
      </c>
      <c r="D151" s="115" t="s">
        <v>324</v>
      </c>
      <c r="E151" s="147"/>
      <c r="F151" s="14" t="s">
        <v>355</v>
      </c>
      <c r="G151" s="25">
        <v>7</v>
      </c>
      <c r="H151" s="25"/>
      <c r="I151" s="25">
        <f>G151*AN151</f>
        <v>0</v>
      </c>
      <c r="J151" s="25">
        <f>G151*AO151</f>
        <v>0</v>
      </c>
      <c r="K151" s="25">
        <f>G151*H151</f>
        <v>0</v>
      </c>
      <c r="L151" s="25">
        <v>0.003</v>
      </c>
      <c r="M151" s="25">
        <f>G151*L151</f>
        <v>0.021</v>
      </c>
      <c r="N151" s="4"/>
      <c r="Y151" s="25">
        <f>IF(AP151="5",BI151,0)</f>
        <v>0</v>
      </c>
      <c r="AA151" s="25">
        <f>IF(AP151="1",BG151,0)</f>
        <v>0</v>
      </c>
      <c r="AB151" s="25">
        <f>IF(AP151="1",BH151,0)</f>
        <v>0</v>
      </c>
      <c r="AC151" s="25">
        <f>IF(AP151="7",BG151,0)</f>
        <v>0</v>
      </c>
      <c r="AD151" s="25">
        <f>IF(AP151="7",BH151,0)</f>
        <v>0</v>
      </c>
      <c r="AE151" s="25">
        <f>IF(AP151="2",BG151,0)</f>
        <v>0</v>
      </c>
      <c r="AF151" s="25">
        <f>IF(AP151="2",BH151,0)</f>
        <v>0</v>
      </c>
      <c r="AG151" s="25">
        <f>IF(AP151="0",BI151,0)</f>
        <v>0</v>
      </c>
      <c r="AH151" s="22" t="s">
        <v>8</v>
      </c>
      <c r="AI151" s="19">
        <f>IF(AM151=0,K151,0)</f>
        <v>0</v>
      </c>
      <c r="AJ151" s="19">
        <f>IF(AM151=15,K151,0)</f>
        <v>0</v>
      </c>
      <c r="AK151" s="19">
        <f>IF(AM151=21,K151,0)</f>
        <v>0</v>
      </c>
      <c r="AM151" s="25">
        <v>21</v>
      </c>
      <c r="AN151" s="25">
        <f>H151*1</f>
        <v>0</v>
      </c>
      <c r="AO151" s="25">
        <f>H151*(1-1)</f>
        <v>0</v>
      </c>
      <c r="AP151" s="27" t="s">
        <v>7</v>
      </c>
      <c r="AU151" s="25">
        <f>AV151+AW151</f>
        <v>0</v>
      </c>
      <c r="AV151" s="25">
        <f>G151*AN151</f>
        <v>0</v>
      </c>
      <c r="AW151" s="25">
        <f>G151*AO151</f>
        <v>0</v>
      </c>
      <c r="AX151" s="28" t="s">
        <v>395</v>
      </c>
      <c r="AY151" s="28" t="s">
        <v>414</v>
      </c>
      <c r="AZ151" s="22" t="s">
        <v>420</v>
      </c>
      <c r="BB151" s="25">
        <f>AV151+AW151</f>
        <v>0</v>
      </c>
      <c r="BC151" s="25">
        <f>H151/(100-BD151)*100</f>
        <v>0</v>
      </c>
      <c r="BD151" s="25">
        <v>0</v>
      </c>
      <c r="BE151" s="25">
        <f>M151</f>
        <v>0.021</v>
      </c>
      <c r="BG151" s="19">
        <f>G151*AN151</f>
        <v>0</v>
      </c>
      <c r="BH151" s="19">
        <f>G151*AO151</f>
        <v>0</v>
      </c>
      <c r="BI151" s="19">
        <f>G151*H151</f>
        <v>0</v>
      </c>
      <c r="BJ151" s="19" t="s">
        <v>427</v>
      </c>
      <c r="BK151" s="25">
        <v>59</v>
      </c>
    </row>
    <row r="152" spans="1:63" ht="12.75">
      <c r="A152" s="3" t="s">
        <v>82</v>
      </c>
      <c r="B152" s="10" t="s">
        <v>8</v>
      </c>
      <c r="C152" s="10" t="s">
        <v>126</v>
      </c>
      <c r="D152" s="141" t="s">
        <v>239</v>
      </c>
      <c r="E152" s="142"/>
      <c r="F152" s="10" t="s">
        <v>351</v>
      </c>
      <c r="G152" s="17">
        <v>58</v>
      </c>
      <c r="H152" s="17"/>
      <c r="I152" s="17">
        <f>G152*AN152</f>
        <v>0</v>
      </c>
      <c r="J152" s="17">
        <f>G152*AO152</f>
        <v>0</v>
      </c>
      <c r="K152" s="17">
        <f>G152*H152</f>
        <v>0</v>
      </c>
      <c r="L152" s="17">
        <v>0.0739</v>
      </c>
      <c r="M152" s="17">
        <f>G152*L152</f>
        <v>4.2862</v>
      </c>
      <c r="N152" s="4"/>
      <c r="Y152" s="25">
        <f>IF(AP152="5",BI152,0)</f>
        <v>0</v>
      </c>
      <c r="AA152" s="25">
        <f>IF(AP152="1",BG152,0)</f>
        <v>0</v>
      </c>
      <c r="AB152" s="25">
        <f>IF(AP152="1",BH152,0)</f>
        <v>0</v>
      </c>
      <c r="AC152" s="25">
        <f>IF(AP152="7",BG152,0)</f>
        <v>0</v>
      </c>
      <c r="AD152" s="25">
        <f>IF(AP152="7",BH152,0)</f>
        <v>0</v>
      </c>
      <c r="AE152" s="25">
        <f>IF(AP152="2",BG152,0)</f>
        <v>0</v>
      </c>
      <c r="AF152" s="25">
        <f>IF(AP152="2",BH152,0)</f>
        <v>0</v>
      </c>
      <c r="AG152" s="25">
        <f>IF(AP152="0",BI152,0)</f>
        <v>0</v>
      </c>
      <c r="AH152" s="22" t="s">
        <v>8</v>
      </c>
      <c r="AI152" s="17">
        <f>IF(AM152=0,K152,0)</f>
        <v>0</v>
      </c>
      <c r="AJ152" s="17">
        <f>IF(AM152=15,K152,0)</f>
        <v>0</v>
      </c>
      <c r="AK152" s="17">
        <f>IF(AM152=21,K152,0)</f>
        <v>0</v>
      </c>
      <c r="AM152" s="25">
        <v>21</v>
      </c>
      <c r="AN152" s="25">
        <f>H152*0.162172317757836</f>
        <v>0</v>
      </c>
      <c r="AO152" s="25">
        <f>H152*(1-0.162172317757836)</f>
        <v>0</v>
      </c>
      <c r="AP152" s="26" t="s">
        <v>7</v>
      </c>
      <c r="AU152" s="25">
        <f>AV152+AW152</f>
        <v>0</v>
      </c>
      <c r="AV152" s="25">
        <f>G152*AN152</f>
        <v>0</v>
      </c>
      <c r="AW152" s="25">
        <f>G152*AO152</f>
        <v>0</v>
      </c>
      <c r="AX152" s="28" t="s">
        <v>395</v>
      </c>
      <c r="AY152" s="28" t="s">
        <v>414</v>
      </c>
      <c r="AZ152" s="22" t="s">
        <v>420</v>
      </c>
      <c r="BB152" s="25">
        <f>AV152+AW152</f>
        <v>0</v>
      </c>
      <c r="BC152" s="25">
        <f>H152/(100-BD152)*100</f>
        <v>0</v>
      </c>
      <c r="BD152" s="25">
        <v>0</v>
      </c>
      <c r="BE152" s="25">
        <f>M152</f>
        <v>4.2862</v>
      </c>
      <c r="BG152" s="17">
        <f>G152*AN152</f>
        <v>0</v>
      </c>
      <c r="BH152" s="17">
        <f>G152*AO152</f>
        <v>0</v>
      </c>
      <c r="BI152" s="17">
        <f>G152*H152</f>
        <v>0</v>
      </c>
      <c r="BJ152" s="17" t="s">
        <v>426</v>
      </c>
      <c r="BK152" s="25">
        <v>59</v>
      </c>
    </row>
    <row r="153" spans="1:14" ht="12.75">
      <c r="A153" s="4"/>
      <c r="D153" s="12" t="s">
        <v>64</v>
      </c>
      <c r="E153" s="13" t="s">
        <v>345</v>
      </c>
      <c r="G153" s="18">
        <v>58</v>
      </c>
      <c r="N153" s="4"/>
    </row>
    <row r="154" spans="1:63" ht="12.75">
      <c r="A154" s="5" t="s">
        <v>83</v>
      </c>
      <c r="B154" s="11" t="s">
        <v>8</v>
      </c>
      <c r="C154" s="11" t="s">
        <v>128</v>
      </c>
      <c r="D154" s="146" t="s">
        <v>243</v>
      </c>
      <c r="E154" s="147"/>
      <c r="F154" s="11" t="s">
        <v>351</v>
      </c>
      <c r="G154" s="19">
        <v>58</v>
      </c>
      <c r="H154" s="19"/>
      <c r="I154" s="19">
        <f>G154*AN154</f>
        <v>0</v>
      </c>
      <c r="J154" s="19">
        <f>G154*AO154</f>
        <v>0</v>
      </c>
      <c r="K154" s="19">
        <f>G154*H154</f>
        <v>0</v>
      </c>
      <c r="L154" s="19">
        <v>0.152</v>
      </c>
      <c r="M154" s="19">
        <f>G154*L154</f>
        <v>8.815999999999999</v>
      </c>
      <c r="N154" s="4"/>
      <c r="Y154" s="25">
        <f>IF(AP154="5",BI154,0)</f>
        <v>0</v>
      </c>
      <c r="AA154" s="25">
        <f>IF(AP154="1",BG154,0)</f>
        <v>0</v>
      </c>
      <c r="AB154" s="25">
        <f>IF(AP154="1",BH154,0)</f>
        <v>0</v>
      </c>
      <c r="AC154" s="25">
        <f>IF(AP154="7",BG154,0)</f>
        <v>0</v>
      </c>
      <c r="AD154" s="25">
        <f>IF(AP154="7",BH154,0)</f>
        <v>0</v>
      </c>
      <c r="AE154" s="25">
        <f>IF(AP154="2",BG154,0)</f>
        <v>0</v>
      </c>
      <c r="AF154" s="25">
        <f>IF(AP154="2",BH154,0)</f>
        <v>0</v>
      </c>
      <c r="AG154" s="25">
        <f>IF(AP154="0",BI154,0)</f>
        <v>0</v>
      </c>
      <c r="AH154" s="22" t="s">
        <v>8</v>
      </c>
      <c r="AI154" s="19">
        <f>IF(AM154=0,K154,0)</f>
        <v>0</v>
      </c>
      <c r="AJ154" s="19">
        <f>IF(AM154=15,K154,0)</f>
        <v>0</v>
      </c>
      <c r="AK154" s="19">
        <f>IF(AM154=21,K154,0)</f>
        <v>0</v>
      </c>
      <c r="AM154" s="25">
        <v>21</v>
      </c>
      <c r="AN154" s="25">
        <f>H154*1</f>
        <v>0</v>
      </c>
      <c r="AO154" s="25">
        <f>H154*(1-1)</f>
        <v>0</v>
      </c>
      <c r="AP154" s="27" t="s">
        <v>7</v>
      </c>
      <c r="AU154" s="25">
        <f>AV154+AW154</f>
        <v>0</v>
      </c>
      <c r="AV154" s="25">
        <f>G154*AN154</f>
        <v>0</v>
      </c>
      <c r="AW154" s="25">
        <f>G154*AO154</f>
        <v>0</v>
      </c>
      <c r="AX154" s="28" t="s">
        <v>395</v>
      </c>
      <c r="AY154" s="28" t="s">
        <v>414</v>
      </c>
      <c r="AZ154" s="22" t="s">
        <v>420</v>
      </c>
      <c r="BB154" s="25">
        <f>AV154+AW154</f>
        <v>0</v>
      </c>
      <c r="BC154" s="25">
        <f>H154/(100-BD154)*100</f>
        <v>0</v>
      </c>
      <c r="BD154" s="25">
        <v>0</v>
      </c>
      <c r="BE154" s="25">
        <f>M154</f>
        <v>8.815999999999999</v>
      </c>
      <c r="BG154" s="19">
        <f>G154*AN154</f>
        <v>0</v>
      </c>
      <c r="BH154" s="19">
        <f>G154*AO154</f>
        <v>0</v>
      </c>
      <c r="BI154" s="19">
        <f>G154*H154</f>
        <v>0</v>
      </c>
      <c r="BJ154" s="19" t="s">
        <v>427</v>
      </c>
      <c r="BK154" s="25">
        <v>59</v>
      </c>
    </row>
    <row r="155" spans="1:14" ht="12.75">
      <c r="A155" s="4"/>
      <c r="D155" s="12" t="s">
        <v>64</v>
      </c>
      <c r="E155" s="13" t="s">
        <v>345</v>
      </c>
      <c r="G155" s="18">
        <v>58</v>
      </c>
      <c r="N155" s="4"/>
    </row>
    <row r="156" spans="1:46" ht="12.75">
      <c r="A156" s="71"/>
      <c r="B156" s="72" t="s">
        <v>8</v>
      </c>
      <c r="C156" s="72" t="s">
        <v>93</v>
      </c>
      <c r="D156" s="139" t="s">
        <v>325</v>
      </c>
      <c r="E156" s="140"/>
      <c r="F156" s="73" t="s">
        <v>6</v>
      </c>
      <c r="G156" s="73" t="s">
        <v>6</v>
      </c>
      <c r="H156" s="73" t="s">
        <v>6</v>
      </c>
      <c r="I156" s="74">
        <f>SUM(I157:I160)</f>
        <v>0</v>
      </c>
      <c r="J156" s="74">
        <f>SUM(J157:J160)</f>
        <v>0</v>
      </c>
      <c r="K156" s="74">
        <f>SUM(K157:K160)</f>
        <v>0</v>
      </c>
      <c r="L156" s="75"/>
      <c r="M156" s="74">
        <f>SUM(M157:M160)</f>
        <v>0.01552</v>
      </c>
      <c r="N156" s="4"/>
      <c r="AH156" s="22" t="s">
        <v>8</v>
      </c>
      <c r="AR156" s="30">
        <f>SUM(AI157:AI160)</f>
        <v>0</v>
      </c>
      <c r="AS156" s="30">
        <f>SUM(AJ157:AJ160)</f>
        <v>0</v>
      </c>
      <c r="AT156" s="30">
        <f>SUM(AK157:AK160)</f>
        <v>0</v>
      </c>
    </row>
    <row r="157" spans="1:63" ht="12.75">
      <c r="A157" s="33" t="s">
        <v>84</v>
      </c>
      <c r="B157" s="14" t="s">
        <v>8</v>
      </c>
      <c r="C157" s="14" t="s">
        <v>184</v>
      </c>
      <c r="D157" s="115" t="s">
        <v>326</v>
      </c>
      <c r="E157" s="142"/>
      <c r="F157" s="14" t="s">
        <v>352</v>
      </c>
      <c r="G157" s="25">
        <v>4</v>
      </c>
      <c r="H157" s="25"/>
      <c r="I157" s="25">
        <f>G157*AN157</f>
        <v>0</v>
      </c>
      <c r="J157" s="25">
        <f>G157*AO157</f>
        <v>0</v>
      </c>
      <c r="K157" s="25">
        <f>G157*H157</f>
        <v>0</v>
      </c>
      <c r="L157" s="25">
        <v>0</v>
      </c>
      <c r="M157" s="25">
        <f>G157*L157</f>
        <v>0</v>
      </c>
      <c r="N157" s="4"/>
      <c r="Y157" s="25">
        <f>IF(AP157="5",BI157,0)</f>
        <v>0</v>
      </c>
      <c r="AA157" s="25">
        <f>IF(AP157="1",BG157,0)</f>
        <v>0</v>
      </c>
      <c r="AB157" s="25">
        <f>IF(AP157="1",BH157,0)</f>
        <v>0</v>
      </c>
      <c r="AC157" s="25">
        <f>IF(AP157="7",BG157,0)</f>
        <v>0</v>
      </c>
      <c r="AD157" s="25">
        <f>IF(AP157="7",BH157,0)</f>
        <v>0</v>
      </c>
      <c r="AE157" s="25">
        <f>IF(AP157="2",BG157,0)</f>
        <v>0</v>
      </c>
      <c r="AF157" s="25">
        <f>IF(AP157="2",BH157,0)</f>
        <v>0</v>
      </c>
      <c r="AG157" s="25">
        <f>IF(AP157="0",BI157,0)</f>
        <v>0</v>
      </c>
      <c r="AH157" s="22" t="s">
        <v>8</v>
      </c>
      <c r="AI157" s="17">
        <f>IF(AM157=0,K157,0)</f>
        <v>0</v>
      </c>
      <c r="AJ157" s="17">
        <f>IF(AM157=15,K157,0)</f>
        <v>0</v>
      </c>
      <c r="AK157" s="17">
        <f>IF(AM157=21,K157,0)</f>
        <v>0</v>
      </c>
      <c r="AM157" s="25">
        <v>21</v>
      </c>
      <c r="AN157" s="25">
        <f>H157*0.00539419087136929</f>
        <v>0</v>
      </c>
      <c r="AO157" s="25">
        <f>H157*(1-0.00539419087136929)</f>
        <v>0</v>
      </c>
      <c r="AP157" s="26" t="s">
        <v>7</v>
      </c>
      <c r="AU157" s="25">
        <f>AV157+AW157</f>
        <v>0</v>
      </c>
      <c r="AV157" s="25">
        <f>G157*AN157</f>
        <v>0</v>
      </c>
      <c r="AW157" s="25">
        <f>G157*AO157</f>
        <v>0</v>
      </c>
      <c r="AX157" s="28" t="s">
        <v>405</v>
      </c>
      <c r="AY157" s="28" t="s">
        <v>415</v>
      </c>
      <c r="AZ157" s="22" t="s">
        <v>420</v>
      </c>
      <c r="BB157" s="25">
        <f>AV157+AW157</f>
        <v>0</v>
      </c>
      <c r="BC157" s="25">
        <f>H157/(100-BD157)*100</f>
        <v>0</v>
      </c>
      <c r="BD157" s="25">
        <v>0</v>
      </c>
      <c r="BE157" s="25">
        <f>M157</f>
        <v>0</v>
      </c>
      <c r="BG157" s="17">
        <f>G157*AN157</f>
        <v>0</v>
      </c>
      <c r="BH157" s="17">
        <f>G157*AO157</f>
        <v>0</v>
      </c>
      <c r="BI157" s="17">
        <f>G157*H157</f>
        <v>0</v>
      </c>
      <c r="BJ157" s="17" t="s">
        <v>426</v>
      </c>
      <c r="BK157" s="25">
        <v>87</v>
      </c>
    </row>
    <row r="158" spans="1:63" ht="12.75">
      <c r="A158" s="33" t="s">
        <v>85</v>
      </c>
      <c r="B158" s="14" t="s">
        <v>8</v>
      </c>
      <c r="C158" s="14" t="s">
        <v>185</v>
      </c>
      <c r="D158" s="115" t="s">
        <v>327</v>
      </c>
      <c r="E158" s="147"/>
      <c r="F158" s="14" t="s">
        <v>355</v>
      </c>
      <c r="G158" s="25">
        <v>4</v>
      </c>
      <c r="H158" s="25"/>
      <c r="I158" s="25">
        <f>G158*AN158</f>
        <v>0</v>
      </c>
      <c r="J158" s="25">
        <f>G158*AO158</f>
        <v>0</v>
      </c>
      <c r="K158" s="25">
        <f>G158*H158</f>
        <v>0</v>
      </c>
      <c r="L158" s="25">
        <v>0.00321</v>
      </c>
      <c r="M158" s="25">
        <f>G158*L158</f>
        <v>0.01284</v>
      </c>
      <c r="N158" s="4"/>
      <c r="Y158" s="25">
        <f>IF(AP158="5",BI158,0)</f>
        <v>0</v>
      </c>
      <c r="AA158" s="25">
        <f>IF(AP158="1",BG158,0)</f>
        <v>0</v>
      </c>
      <c r="AB158" s="25">
        <f>IF(AP158="1",BH158,0)</f>
        <v>0</v>
      </c>
      <c r="AC158" s="25">
        <f>IF(AP158="7",BG158,0)</f>
        <v>0</v>
      </c>
      <c r="AD158" s="25">
        <f>IF(AP158="7",BH158,0)</f>
        <v>0</v>
      </c>
      <c r="AE158" s="25">
        <f>IF(AP158="2",BG158,0)</f>
        <v>0</v>
      </c>
      <c r="AF158" s="25">
        <f>IF(AP158="2",BH158,0)</f>
        <v>0</v>
      </c>
      <c r="AG158" s="25">
        <f>IF(AP158="0",BI158,0)</f>
        <v>0</v>
      </c>
      <c r="AH158" s="22" t="s">
        <v>8</v>
      </c>
      <c r="AI158" s="19">
        <f>IF(AM158=0,K158,0)</f>
        <v>0</v>
      </c>
      <c r="AJ158" s="19">
        <f>IF(AM158=15,K158,0)</f>
        <v>0</v>
      </c>
      <c r="AK158" s="19">
        <f>IF(AM158=21,K158,0)</f>
        <v>0</v>
      </c>
      <c r="AM158" s="25">
        <v>21</v>
      </c>
      <c r="AN158" s="25">
        <f>H158*1</f>
        <v>0</v>
      </c>
      <c r="AO158" s="25">
        <f>H158*(1-1)</f>
        <v>0</v>
      </c>
      <c r="AP158" s="27" t="s">
        <v>7</v>
      </c>
      <c r="AU158" s="25">
        <f>AV158+AW158</f>
        <v>0</v>
      </c>
      <c r="AV158" s="25">
        <f>G158*AN158</f>
        <v>0</v>
      </c>
      <c r="AW158" s="25">
        <f>G158*AO158</f>
        <v>0</v>
      </c>
      <c r="AX158" s="28" t="s">
        <v>405</v>
      </c>
      <c r="AY158" s="28" t="s">
        <v>415</v>
      </c>
      <c r="AZ158" s="22" t="s">
        <v>420</v>
      </c>
      <c r="BB158" s="25">
        <f>AV158+AW158</f>
        <v>0</v>
      </c>
      <c r="BC158" s="25">
        <f>H158/(100-BD158)*100</f>
        <v>0</v>
      </c>
      <c r="BD158" s="25">
        <v>0</v>
      </c>
      <c r="BE158" s="25">
        <f>M158</f>
        <v>0.01284</v>
      </c>
      <c r="BG158" s="19">
        <f>G158*AN158</f>
        <v>0</v>
      </c>
      <c r="BH158" s="19">
        <f>G158*AO158</f>
        <v>0</v>
      </c>
      <c r="BI158" s="19">
        <f>G158*H158</f>
        <v>0</v>
      </c>
      <c r="BJ158" s="19" t="s">
        <v>427</v>
      </c>
      <c r="BK158" s="25">
        <v>87</v>
      </c>
    </row>
    <row r="159" spans="1:63" ht="12.75">
      <c r="A159" s="33" t="s">
        <v>86</v>
      </c>
      <c r="B159" s="14" t="s">
        <v>8</v>
      </c>
      <c r="C159" s="14" t="s">
        <v>186</v>
      </c>
      <c r="D159" s="115" t="s">
        <v>328</v>
      </c>
      <c r="E159" s="142"/>
      <c r="F159" s="14" t="s">
        <v>355</v>
      </c>
      <c r="G159" s="25">
        <v>4</v>
      </c>
      <c r="H159" s="25"/>
      <c r="I159" s="25">
        <f>G159*AN159</f>
        <v>0</v>
      </c>
      <c r="J159" s="25">
        <f>G159*AO159</f>
        <v>0</v>
      </c>
      <c r="K159" s="25">
        <f>G159*H159</f>
        <v>0</v>
      </c>
      <c r="L159" s="25">
        <v>1E-05</v>
      </c>
      <c r="M159" s="25">
        <f>G159*L159</f>
        <v>4E-05</v>
      </c>
      <c r="N159" s="4"/>
      <c r="Y159" s="25">
        <f>IF(AP159="5",BI159,0)</f>
        <v>0</v>
      </c>
      <c r="AA159" s="25">
        <f>IF(AP159="1",BG159,0)</f>
        <v>0</v>
      </c>
      <c r="AB159" s="25">
        <f>IF(AP159="1",BH159,0)</f>
        <v>0</v>
      </c>
      <c r="AC159" s="25">
        <f>IF(AP159="7",BG159,0)</f>
        <v>0</v>
      </c>
      <c r="AD159" s="25">
        <f>IF(AP159="7",BH159,0)</f>
        <v>0</v>
      </c>
      <c r="AE159" s="25">
        <f>IF(AP159="2",BG159,0)</f>
        <v>0</v>
      </c>
      <c r="AF159" s="25">
        <f>IF(AP159="2",BH159,0)</f>
        <v>0</v>
      </c>
      <c r="AG159" s="25">
        <f>IF(AP159="0",BI159,0)</f>
        <v>0</v>
      </c>
      <c r="AH159" s="22" t="s">
        <v>8</v>
      </c>
      <c r="AI159" s="17">
        <f>IF(AM159=0,K159,0)</f>
        <v>0</v>
      </c>
      <c r="AJ159" s="17">
        <f>IF(AM159=15,K159,0)</f>
        <v>0</v>
      </c>
      <c r="AK159" s="17">
        <f>IF(AM159=21,K159,0)</f>
        <v>0</v>
      </c>
      <c r="AM159" s="25">
        <v>21</v>
      </c>
      <c r="AN159" s="25">
        <f>H159*0.0064891846921797</f>
        <v>0</v>
      </c>
      <c r="AO159" s="25">
        <f>H159*(1-0.0064891846921797)</f>
        <v>0</v>
      </c>
      <c r="AP159" s="26" t="s">
        <v>7</v>
      </c>
      <c r="AU159" s="25">
        <f>AV159+AW159</f>
        <v>0</v>
      </c>
      <c r="AV159" s="25">
        <f>G159*AN159</f>
        <v>0</v>
      </c>
      <c r="AW159" s="25">
        <f>G159*AO159</f>
        <v>0</v>
      </c>
      <c r="AX159" s="28" t="s">
        <v>405</v>
      </c>
      <c r="AY159" s="28" t="s">
        <v>415</v>
      </c>
      <c r="AZ159" s="22" t="s">
        <v>420</v>
      </c>
      <c r="BB159" s="25">
        <f>AV159+AW159</f>
        <v>0</v>
      </c>
      <c r="BC159" s="25">
        <f>H159/(100-BD159)*100</f>
        <v>0</v>
      </c>
      <c r="BD159" s="25">
        <v>0</v>
      </c>
      <c r="BE159" s="25">
        <f>M159</f>
        <v>4E-05</v>
      </c>
      <c r="BG159" s="17">
        <f>G159*AN159</f>
        <v>0</v>
      </c>
      <c r="BH159" s="17">
        <f>G159*AO159</f>
        <v>0</v>
      </c>
      <c r="BI159" s="17">
        <f>G159*H159</f>
        <v>0</v>
      </c>
      <c r="BJ159" s="17" t="s">
        <v>426</v>
      </c>
      <c r="BK159" s="25">
        <v>87</v>
      </c>
    </row>
    <row r="160" spans="1:63" ht="12.75">
      <c r="A160" s="33" t="s">
        <v>87</v>
      </c>
      <c r="B160" s="14" t="s">
        <v>8</v>
      </c>
      <c r="C160" s="14" t="s">
        <v>187</v>
      </c>
      <c r="D160" s="115" t="s">
        <v>329</v>
      </c>
      <c r="E160" s="147"/>
      <c r="F160" s="14" t="s">
        <v>355</v>
      </c>
      <c r="G160" s="25">
        <v>4</v>
      </c>
      <c r="H160" s="25"/>
      <c r="I160" s="25">
        <f>G160*AN160</f>
        <v>0</v>
      </c>
      <c r="J160" s="25">
        <f>G160*AO160</f>
        <v>0</v>
      </c>
      <c r="K160" s="25">
        <f>G160*H160</f>
        <v>0</v>
      </c>
      <c r="L160" s="25">
        <v>0.00066</v>
      </c>
      <c r="M160" s="25">
        <f>G160*L160</f>
        <v>0.00264</v>
      </c>
      <c r="N160" s="4"/>
      <c r="Y160" s="25">
        <f>IF(AP160="5",BI160,0)</f>
        <v>0</v>
      </c>
      <c r="AA160" s="25">
        <f>IF(AP160="1",BG160,0)</f>
        <v>0</v>
      </c>
      <c r="AB160" s="25">
        <f>IF(AP160="1",BH160,0)</f>
        <v>0</v>
      </c>
      <c r="AC160" s="25">
        <f>IF(AP160="7",BG160,0)</f>
        <v>0</v>
      </c>
      <c r="AD160" s="25">
        <f>IF(AP160="7",BH160,0)</f>
        <v>0</v>
      </c>
      <c r="AE160" s="25">
        <f>IF(AP160="2",BG160,0)</f>
        <v>0</v>
      </c>
      <c r="AF160" s="25">
        <f>IF(AP160="2",BH160,0)</f>
        <v>0</v>
      </c>
      <c r="AG160" s="25">
        <f>IF(AP160="0",BI160,0)</f>
        <v>0</v>
      </c>
      <c r="AH160" s="22" t="s">
        <v>8</v>
      </c>
      <c r="AI160" s="19">
        <f>IF(AM160=0,K160,0)</f>
        <v>0</v>
      </c>
      <c r="AJ160" s="19">
        <f>IF(AM160=15,K160,0)</f>
        <v>0</v>
      </c>
      <c r="AK160" s="19">
        <f>IF(AM160=21,K160,0)</f>
        <v>0</v>
      </c>
      <c r="AM160" s="25">
        <v>21</v>
      </c>
      <c r="AN160" s="25">
        <f>H160*1</f>
        <v>0</v>
      </c>
      <c r="AO160" s="25">
        <f>H160*(1-1)</f>
        <v>0</v>
      </c>
      <c r="AP160" s="27" t="s">
        <v>7</v>
      </c>
      <c r="AU160" s="25">
        <f>AV160+AW160</f>
        <v>0</v>
      </c>
      <c r="AV160" s="25">
        <f>G160*AN160</f>
        <v>0</v>
      </c>
      <c r="AW160" s="25">
        <f>G160*AO160</f>
        <v>0</v>
      </c>
      <c r="AX160" s="28" t="s">
        <v>405</v>
      </c>
      <c r="AY160" s="28" t="s">
        <v>415</v>
      </c>
      <c r="AZ160" s="22" t="s">
        <v>420</v>
      </c>
      <c r="BB160" s="25">
        <f>AV160+AW160</f>
        <v>0</v>
      </c>
      <c r="BC160" s="25">
        <f>H160/(100-BD160)*100</f>
        <v>0</v>
      </c>
      <c r="BD160" s="25">
        <v>0</v>
      </c>
      <c r="BE160" s="25">
        <f>M160</f>
        <v>0.00264</v>
      </c>
      <c r="BG160" s="19">
        <f>G160*AN160</f>
        <v>0</v>
      </c>
      <c r="BH160" s="19">
        <f>G160*AO160</f>
        <v>0</v>
      </c>
      <c r="BI160" s="19">
        <f>G160*H160</f>
        <v>0</v>
      </c>
      <c r="BJ160" s="19" t="s">
        <v>427</v>
      </c>
      <c r="BK160" s="25">
        <v>87</v>
      </c>
    </row>
    <row r="161" spans="1:46" ht="12.75">
      <c r="A161" s="2"/>
      <c r="B161" s="9" t="s">
        <v>8</v>
      </c>
      <c r="C161" s="9" t="s">
        <v>97</v>
      </c>
      <c r="D161" s="143" t="s">
        <v>261</v>
      </c>
      <c r="E161" s="140"/>
      <c r="F161" s="15" t="s">
        <v>6</v>
      </c>
      <c r="G161" s="15" t="s">
        <v>6</v>
      </c>
      <c r="H161" s="15" t="s">
        <v>6</v>
      </c>
      <c r="I161" s="30">
        <f>SUM(I162:I164)</f>
        <v>0</v>
      </c>
      <c r="J161" s="30">
        <f>SUM(J162:J164)</f>
        <v>0</v>
      </c>
      <c r="K161" s="30">
        <f>SUM(K162:K164)</f>
        <v>0</v>
      </c>
      <c r="L161" s="22"/>
      <c r="M161" s="30">
        <f>SUM(M162:M164)</f>
        <v>3.4648000000000003</v>
      </c>
      <c r="N161" s="4"/>
      <c r="AH161" s="22" t="s">
        <v>8</v>
      </c>
      <c r="AR161" s="30">
        <f>SUM(AI162:AI164)</f>
        <v>0</v>
      </c>
      <c r="AS161" s="30">
        <f>SUM(AJ162:AJ164)</f>
        <v>0</v>
      </c>
      <c r="AT161" s="30">
        <f>SUM(AK162:AK164)</f>
        <v>0</v>
      </c>
    </row>
    <row r="162" spans="1:63" ht="12.75">
      <c r="A162" s="3" t="s">
        <v>88</v>
      </c>
      <c r="B162" s="10" t="s">
        <v>8</v>
      </c>
      <c r="C162" s="10" t="s">
        <v>145</v>
      </c>
      <c r="D162" s="141" t="s">
        <v>268</v>
      </c>
      <c r="E162" s="142"/>
      <c r="F162" s="10" t="s">
        <v>352</v>
      </c>
      <c r="G162" s="17">
        <v>20</v>
      </c>
      <c r="H162" s="17"/>
      <c r="I162" s="17">
        <f>G162*AN162</f>
        <v>0</v>
      </c>
      <c r="J162" s="17">
        <f>G162*AO162</f>
        <v>0</v>
      </c>
      <c r="K162" s="17">
        <f>G162*H162</f>
        <v>0</v>
      </c>
      <c r="L162" s="17">
        <v>0.14424</v>
      </c>
      <c r="M162" s="17">
        <f>G162*L162</f>
        <v>2.8848000000000003</v>
      </c>
      <c r="N162" s="4"/>
      <c r="Y162" s="25">
        <f>IF(AP162="5",BI162,0)</f>
        <v>0</v>
      </c>
      <c r="AA162" s="25">
        <f>IF(AP162="1",BG162,0)</f>
        <v>0</v>
      </c>
      <c r="AB162" s="25">
        <f>IF(AP162="1",BH162,0)</f>
        <v>0</v>
      </c>
      <c r="AC162" s="25">
        <f>IF(AP162="7",BG162,0)</f>
        <v>0</v>
      </c>
      <c r="AD162" s="25">
        <f>IF(AP162="7",BH162,0)</f>
        <v>0</v>
      </c>
      <c r="AE162" s="25">
        <f>IF(AP162="2",BG162,0)</f>
        <v>0</v>
      </c>
      <c r="AF162" s="25">
        <f>IF(AP162="2",BH162,0)</f>
        <v>0</v>
      </c>
      <c r="AG162" s="25">
        <f>IF(AP162="0",BI162,0)</f>
        <v>0</v>
      </c>
      <c r="AH162" s="22" t="s">
        <v>8</v>
      </c>
      <c r="AI162" s="17">
        <f>IF(AM162=0,K162,0)</f>
        <v>0</v>
      </c>
      <c r="AJ162" s="17">
        <f>IF(AM162=15,K162,0)</f>
        <v>0</v>
      </c>
      <c r="AK162" s="17">
        <f>IF(AM162=21,K162,0)</f>
        <v>0</v>
      </c>
      <c r="AM162" s="25">
        <v>21</v>
      </c>
      <c r="AN162" s="25">
        <f>H162*0.579734152155469</f>
        <v>0</v>
      </c>
      <c r="AO162" s="25">
        <f>H162*(1-0.579734152155469)</f>
        <v>0</v>
      </c>
      <c r="AP162" s="26" t="s">
        <v>7</v>
      </c>
      <c r="AU162" s="25">
        <f>AV162+AW162</f>
        <v>0</v>
      </c>
      <c r="AV162" s="25">
        <f>G162*AN162</f>
        <v>0</v>
      </c>
      <c r="AW162" s="25">
        <f>G162*AO162</f>
        <v>0</v>
      </c>
      <c r="AX162" s="28" t="s">
        <v>397</v>
      </c>
      <c r="AY162" s="28" t="s">
        <v>416</v>
      </c>
      <c r="AZ162" s="22" t="s">
        <v>420</v>
      </c>
      <c r="BB162" s="25">
        <f>AV162+AW162</f>
        <v>0</v>
      </c>
      <c r="BC162" s="25">
        <f>H162/(100-BD162)*100</f>
        <v>0</v>
      </c>
      <c r="BD162" s="25">
        <v>0</v>
      </c>
      <c r="BE162" s="25">
        <f>M162</f>
        <v>2.8848000000000003</v>
      </c>
      <c r="BG162" s="17">
        <f>G162*AN162</f>
        <v>0</v>
      </c>
      <c r="BH162" s="17">
        <f>G162*AO162</f>
        <v>0</v>
      </c>
      <c r="BI162" s="17">
        <f>G162*H162</f>
        <v>0</v>
      </c>
      <c r="BJ162" s="17" t="s">
        <v>426</v>
      </c>
      <c r="BK162" s="25">
        <v>91</v>
      </c>
    </row>
    <row r="163" spans="1:14" ht="12.75">
      <c r="A163" s="4"/>
      <c r="D163" s="12" t="s">
        <v>26</v>
      </c>
      <c r="E163" s="13"/>
      <c r="G163" s="18">
        <v>20</v>
      </c>
      <c r="N163" s="4"/>
    </row>
    <row r="164" spans="1:63" ht="12.75">
      <c r="A164" s="5" t="s">
        <v>89</v>
      </c>
      <c r="B164" s="11" t="s">
        <v>8</v>
      </c>
      <c r="C164" s="11" t="s">
        <v>150</v>
      </c>
      <c r="D164" s="146" t="s">
        <v>274</v>
      </c>
      <c r="E164" s="147"/>
      <c r="F164" s="11" t="s">
        <v>355</v>
      </c>
      <c r="G164" s="19">
        <v>20</v>
      </c>
      <c r="H164" s="19"/>
      <c r="I164" s="19">
        <f>G164*AN164</f>
        <v>0</v>
      </c>
      <c r="J164" s="19">
        <f>G164*AO164</f>
        <v>0</v>
      </c>
      <c r="K164" s="19">
        <f>G164*H164</f>
        <v>0</v>
      </c>
      <c r="L164" s="19">
        <v>0.029</v>
      </c>
      <c r="M164" s="19">
        <f>G164*L164</f>
        <v>0.5800000000000001</v>
      </c>
      <c r="N164" s="4"/>
      <c r="Y164" s="25">
        <f>IF(AP164="5",BI164,0)</f>
        <v>0</v>
      </c>
      <c r="AA164" s="25">
        <f>IF(AP164="1",BG164,0)</f>
        <v>0</v>
      </c>
      <c r="AB164" s="25">
        <f>IF(AP164="1",BH164,0)</f>
        <v>0</v>
      </c>
      <c r="AC164" s="25">
        <f>IF(AP164="7",BG164,0)</f>
        <v>0</v>
      </c>
      <c r="AD164" s="25">
        <f>IF(AP164="7",BH164,0)</f>
        <v>0</v>
      </c>
      <c r="AE164" s="25">
        <f>IF(AP164="2",BG164,0)</f>
        <v>0</v>
      </c>
      <c r="AF164" s="25">
        <f>IF(AP164="2",BH164,0)</f>
        <v>0</v>
      </c>
      <c r="AG164" s="25">
        <f>IF(AP164="0",BI164,0)</f>
        <v>0</v>
      </c>
      <c r="AH164" s="22" t="s">
        <v>8</v>
      </c>
      <c r="AI164" s="19">
        <f>IF(AM164=0,K164,0)</f>
        <v>0</v>
      </c>
      <c r="AJ164" s="19">
        <f>IF(AM164=15,K164,0)</f>
        <v>0</v>
      </c>
      <c r="AK164" s="19">
        <f>IF(AM164=21,K164,0)</f>
        <v>0</v>
      </c>
      <c r="AM164" s="25">
        <v>21</v>
      </c>
      <c r="AN164" s="25">
        <f>H164*1</f>
        <v>0</v>
      </c>
      <c r="AO164" s="25">
        <f>H164*(1-1)</f>
        <v>0</v>
      </c>
      <c r="AP164" s="27" t="s">
        <v>7</v>
      </c>
      <c r="AU164" s="25">
        <f>AV164+AW164</f>
        <v>0</v>
      </c>
      <c r="AV164" s="25">
        <f>G164*AN164</f>
        <v>0</v>
      </c>
      <c r="AW164" s="25">
        <f>G164*AO164</f>
        <v>0</v>
      </c>
      <c r="AX164" s="28" t="s">
        <v>397</v>
      </c>
      <c r="AY164" s="28" t="s">
        <v>416</v>
      </c>
      <c r="AZ164" s="22" t="s">
        <v>420</v>
      </c>
      <c r="BB164" s="25">
        <f>AV164+AW164</f>
        <v>0</v>
      </c>
      <c r="BC164" s="25">
        <f>H164/(100-BD164)*100</f>
        <v>0</v>
      </c>
      <c r="BD164" s="25">
        <v>0</v>
      </c>
      <c r="BE164" s="25">
        <f>M164</f>
        <v>0.5800000000000001</v>
      </c>
      <c r="BG164" s="19">
        <f>G164*AN164</f>
        <v>0</v>
      </c>
      <c r="BH164" s="19">
        <f>G164*AO164</f>
        <v>0</v>
      </c>
      <c r="BI164" s="19">
        <f>G164*H164</f>
        <v>0</v>
      </c>
      <c r="BJ164" s="19" t="s">
        <v>427</v>
      </c>
      <c r="BK164" s="25">
        <v>91</v>
      </c>
    </row>
    <row r="165" spans="1:46" ht="12.75">
      <c r="A165" s="2"/>
      <c r="B165" s="9" t="s">
        <v>8</v>
      </c>
      <c r="C165" s="9" t="s">
        <v>158</v>
      </c>
      <c r="D165" s="143" t="s">
        <v>286</v>
      </c>
      <c r="E165" s="140"/>
      <c r="F165" s="15" t="s">
        <v>6</v>
      </c>
      <c r="G165" s="15" t="s">
        <v>6</v>
      </c>
      <c r="H165" s="15" t="s">
        <v>6</v>
      </c>
      <c r="I165" s="30">
        <f>SUM(I166:I170)</f>
        <v>0</v>
      </c>
      <c r="J165" s="30">
        <f>SUM(J166:J170)</f>
        <v>0</v>
      </c>
      <c r="K165" s="30">
        <f>SUM(K166:K170)</f>
        <v>0</v>
      </c>
      <c r="L165" s="22"/>
      <c r="M165" s="30">
        <f>SUM(M166:M170)</f>
        <v>0</v>
      </c>
      <c r="N165" s="4"/>
      <c r="AH165" s="22" t="s">
        <v>8</v>
      </c>
      <c r="AR165" s="30">
        <f>SUM(AI166:AI170)</f>
        <v>0</v>
      </c>
      <c r="AS165" s="30">
        <f>SUM(AJ166:AJ170)</f>
        <v>0</v>
      </c>
      <c r="AT165" s="30">
        <f>SUM(AK166:AK170)</f>
        <v>0</v>
      </c>
    </row>
    <row r="166" spans="1:63" ht="12.75">
      <c r="A166" s="3" t="s">
        <v>90</v>
      </c>
      <c r="B166" s="10" t="s">
        <v>8</v>
      </c>
      <c r="C166" s="10" t="s">
        <v>159</v>
      </c>
      <c r="D166" s="141" t="s">
        <v>287</v>
      </c>
      <c r="E166" s="142"/>
      <c r="F166" s="10" t="s">
        <v>354</v>
      </c>
      <c r="G166" s="17">
        <v>31.97</v>
      </c>
      <c r="H166" s="17"/>
      <c r="I166" s="17">
        <f>G166*AN166</f>
        <v>0</v>
      </c>
      <c r="J166" s="17">
        <f>G166*AO166</f>
        <v>0</v>
      </c>
      <c r="K166" s="17">
        <f>G166*H166</f>
        <v>0</v>
      </c>
      <c r="L166" s="17">
        <v>0</v>
      </c>
      <c r="M166" s="17">
        <f>G166*L166</f>
        <v>0</v>
      </c>
      <c r="N166" s="4"/>
      <c r="Y166" s="25">
        <f>IF(AP166="5",BI166,0)</f>
        <v>0</v>
      </c>
      <c r="AA166" s="25">
        <f>IF(AP166="1",BG166,0)</f>
        <v>0</v>
      </c>
      <c r="AB166" s="25">
        <f>IF(AP166="1",BH166,0)</f>
        <v>0</v>
      </c>
      <c r="AC166" s="25">
        <f>IF(AP166="7",BG166,0)</f>
        <v>0</v>
      </c>
      <c r="AD166" s="25">
        <f>IF(AP166="7",BH166,0)</f>
        <v>0</v>
      </c>
      <c r="AE166" s="25">
        <f>IF(AP166="2",BG166,0)</f>
        <v>0</v>
      </c>
      <c r="AF166" s="25">
        <f>IF(AP166="2",BH166,0)</f>
        <v>0</v>
      </c>
      <c r="AG166" s="25">
        <f>IF(AP166="0",BI166,0)</f>
        <v>0</v>
      </c>
      <c r="AH166" s="22" t="s">
        <v>8</v>
      </c>
      <c r="AI166" s="17">
        <f>IF(AM166=0,K166,0)</f>
        <v>0</v>
      </c>
      <c r="AJ166" s="17">
        <f>IF(AM166=15,K166,0)</f>
        <v>0</v>
      </c>
      <c r="AK166" s="17">
        <f>IF(AM166=21,K166,0)</f>
        <v>0</v>
      </c>
      <c r="AM166" s="25">
        <v>21</v>
      </c>
      <c r="AN166" s="25">
        <f>H166*0</f>
        <v>0</v>
      </c>
      <c r="AO166" s="25">
        <f>H166*(1-0)</f>
        <v>0</v>
      </c>
      <c r="AP166" s="26" t="s">
        <v>11</v>
      </c>
      <c r="AU166" s="25">
        <f>AV166+AW166</f>
        <v>0</v>
      </c>
      <c r="AV166" s="25">
        <f>G166*AN166</f>
        <v>0</v>
      </c>
      <c r="AW166" s="25">
        <f>G166*AO166</f>
        <v>0</v>
      </c>
      <c r="AX166" s="28" t="s">
        <v>399</v>
      </c>
      <c r="AY166" s="28" t="s">
        <v>416</v>
      </c>
      <c r="AZ166" s="22" t="s">
        <v>420</v>
      </c>
      <c r="BB166" s="25">
        <f>AV166+AW166</f>
        <v>0</v>
      </c>
      <c r="BC166" s="25">
        <f>H166/(100-BD166)*100</f>
        <v>0</v>
      </c>
      <c r="BD166" s="25">
        <v>0</v>
      </c>
      <c r="BE166" s="25">
        <f>M166</f>
        <v>0</v>
      </c>
      <c r="BG166" s="17">
        <f>G166*AN166</f>
        <v>0</v>
      </c>
      <c r="BH166" s="17">
        <f>G166*AO166</f>
        <v>0</v>
      </c>
      <c r="BI166" s="17">
        <f>G166*H166</f>
        <v>0</v>
      </c>
      <c r="BJ166" s="17" t="s">
        <v>426</v>
      </c>
      <c r="BK166" s="25" t="s">
        <v>158</v>
      </c>
    </row>
    <row r="167" spans="1:63" ht="12.75">
      <c r="A167" s="3" t="s">
        <v>91</v>
      </c>
      <c r="B167" s="10" t="s">
        <v>8</v>
      </c>
      <c r="C167" s="10" t="s">
        <v>160</v>
      </c>
      <c r="D167" s="141" t="s">
        <v>289</v>
      </c>
      <c r="E167" s="142"/>
      <c r="F167" s="10" t="s">
        <v>354</v>
      </c>
      <c r="G167" s="17">
        <v>159.85</v>
      </c>
      <c r="H167" s="17"/>
      <c r="I167" s="17">
        <f>G167*AN167</f>
        <v>0</v>
      </c>
      <c r="J167" s="17">
        <f>G167*AO167</f>
        <v>0</v>
      </c>
      <c r="K167" s="17">
        <f>G167*H167</f>
        <v>0</v>
      </c>
      <c r="L167" s="17">
        <v>0</v>
      </c>
      <c r="M167" s="17">
        <f>G167*L167</f>
        <v>0</v>
      </c>
      <c r="N167" s="4"/>
      <c r="Y167" s="25">
        <f>IF(AP167="5",BI167,0)</f>
        <v>0</v>
      </c>
      <c r="AA167" s="25">
        <f>IF(AP167="1",BG167,0)</f>
        <v>0</v>
      </c>
      <c r="AB167" s="25">
        <f>IF(AP167="1",BH167,0)</f>
        <v>0</v>
      </c>
      <c r="AC167" s="25">
        <f>IF(AP167="7",BG167,0)</f>
        <v>0</v>
      </c>
      <c r="AD167" s="25">
        <f>IF(AP167="7",BH167,0)</f>
        <v>0</v>
      </c>
      <c r="AE167" s="25">
        <f>IF(AP167="2",BG167,0)</f>
        <v>0</v>
      </c>
      <c r="AF167" s="25">
        <f>IF(AP167="2",BH167,0)</f>
        <v>0</v>
      </c>
      <c r="AG167" s="25">
        <f>IF(AP167="0",BI167,0)</f>
        <v>0</v>
      </c>
      <c r="AH167" s="22" t="s">
        <v>8</v>
      </c>
      <c r="AI167" s="17">
        <f>IF(AM167=0,K167,0)</f>
        <v>0</v>
      </c>
      <c r="AJ167" s="17">
        <f>IF(AM167=15,K167,0)</f>
        <v>0</v>
      </c>
      <c r="AK167" s="17">
        <f>IF(AM167=21,K167,0)</f>
        <v>0</v>
      </c>
      <c r="AM167" s="25">
        <v>21</v>
      </c>
      <c r="AN167" s="25">
        <f>H167*0</f>
        <v>0</v>
      </c>
      <c r="AO167" s="25">
        <f>H167*(1-0)</f>
        <v>0</v>
      </c>
      <c r="AP167" s="26" t="s">
        <v>11</v>
      </c>
      <c r="AU167" s="25">
        <f>AV167+AW167</f>
        <v>0</v>
      </c>
      <c r="AV167" s="25">
        <f>G167*AN167</f>
        <v>0</v>
      </c>
      <c r="AW167" s="25">
        <f>G167*AO167</f>
        <v>0</v>
      </c>
      <c r="AX167" s="28" t="s">
        <v>399</v>
      </c>
      <c r="AY167" s="28" t="s">
        <v>416</v>
      </c>
      <c r="AZ167" s="22" t="s">
        <v>420</v>
      </c>
      <c r="BB167" s="25">
        <f>AV167+AW167</f>
        <v>0</v>
      </c>
      <c r="BC167" s="25">
        <f>H167/(100-BD167)*100</f>
        <v>0</v>
      </c>
      <c r="BD167" s="25">
        <v>0</v>
      </c>
      <c r="BE167" s="25">
        <f>M167</f>
        <v>0</v>
      </c>
      <c r="BG167" s="17">
        <f>G167*AN167</f>
        <v>0</v>
      </c>
      <c r="BH167" s="17">
        <f>G167*AO167</f>
        <v>0</v>
      </c>
      <c r="BI167" s="17">
        <f>G167*H167</f>
        <v>0</v>
      </c>
      <c r="BJ167" s="17" t="s">
        <v>426</v>
      </c>
      <c r="BK167" s="25" t="s">
        <v>158</v>
      </c>
    </row>
    <row r="168" spans="1:14" ht="12.75">
      <c r="A168" s="4"/>
      <c r="D168" s="12" t="s">
        <v>330</v>
      </c>
      <c r="E168" s="13"/>
      <c r="G168" s="18">
        <v>159.85</v>
      </c>
      <c r="N168" s="4"/>
    </row>
    <row r="169" spans="1:63" ht="12.75">
      <c r="A169" s="3" t="s">
        <v>92</v>
      </c>
      <c r="B169" s="10" t="s">
        <v>8</v>
      </c>
      <c r="C169" s="10" t="s">
        <v>161</v>
      </c>
      <c r="D169" s="141" t="s">
        <v>291</v>
      </c>
      <c r="E169" s="142"/>
      <c r="F169" s="10" t="s">
        <v>354</v>
      </c>
      <c r="G169" s="17">
        <v>16.57</v>
      </c>
      <c r="H169" s="17"/>
      <c r="I169" s="17">
        <f>G169*AN169</f>
        <v>0</v>
      </c>
      <c r="J169" s="17">
        <f>G169*AO169</f>
        <v>0</v>
      </c>
      <c r="K169" s="17">
        <f>G169*H169</f>
        <v>0</v>
      </c>
      <c r="L169" s="17">
        <v>0</v>
      </c>
      <c r="M169" s="17">
        <f>G169*L169</f>
        <v>0</v>
      </c>
      <c r="N169" s="4"/>
      <c r="Y169" s="25">
        <f>IF(AP169="5",BI169,0)</f>
        <v>0</v>
      </c>
      <c r="AA169" s="25">
        <f>IF(AP169="1",BG169,0)</f>
        <v>0</v>
      </c>
      <c r="AB169" s="25">
        <f>IF(AP169="1",BH169,0)</f>
        <v>0</v>
      </c>
      <c r="AC169" s="25">
        <f>IF(AP169="7",BG169,0)</f>
        <v>0</v>
      </c>
      <c r="AD169" s="25">
        <f>IF(AP169="7",BH169,0)</f>
        <v>0</v>
      </c>
      <c r="AE169" s="25">
        <f>IF(AP169="2",BG169,0)</f>
        <v>0</v>
      </c>
      <c r="AF169" s="25">
        <f>IF(AP169="2",BH169,0)</f>
        <v>0</v>
      </c>
      <c r="AG169" s="25">
        <f>IF(AP169="0",BI169,0)</f>
        <v>0</v>
      </c>
      <c r="AH169" s="22" t="s">
        <v>8</v>
      </c>
      <c r="AI169" s="17">
        <f>IF(AM169=0,K169,0)</f>
        <v>0</v>
      </c>
      <c r="AJ169" s="17">
        <f>IF(AM169=15,K169,0)</f>
        <v>0</v>
      </c>
      <c r="AK169" s="17">
        <f>IF(AM169=21,K169,0)</f>
        <v>0</v>
      </c>
      <c r="AM169" s="25">
        <v>21</v>
      </c>
      <c r="AN169" s="25">
        <f>H169*0</f>
        <v>0</v>
      </c>
      <c r="AO169" s="25">
        <f>H169*(1-0)</f>
        <v>0</v>
      </c>
      <c r="AP169" s="26" t="s">
        <v>11</v>
      </c>
      <c r="AU169" s="25">
        <f>AV169+AW169</f>
        <v>0</v>
      </c>
      <c r="AV169" s="25">
        <f>G169*AN169</f>
        <v>0</v>
      </c>
      <c r="AW169" s="25">
        <f>G169*AO169</f>
        <v>0</v>
      </c>
      <c r="AX169" s="28" t="s">
        <v>399</v>
      </c>
      <c r="AY169" s="28" t="s">
        <v>416</v>
      </c>
      <c r="AZ169" s="22" t="s">
        <v>420</v>
      </c>
      <c r="BB169" s="25">
        <f>AV169+AW169</f>
        <v>0</v>
      </c>
      <c r="BC169" s="25">
        <f>H169/(100-BD169)*100</f>
        <v>0</v>
      </c>
      <c r="BD169" s="25">
        <v>0</v>
      </c>
      <c r="BE169" s="25">
        <f>M169</f>
        <v>0</v>
      </c>
      <c r="BG169" s="17">
        <f>G169*AN169</f>
        <v>0</v>
      </c>
      <c r="BH169" s="17">
        <f>G169*AO169</f>
        <v>0</v>
      </c>
      <c r="BI169" s="17">
        <f>G169*H169</f>
        <v>0</v>
      </c>
      <c r="BJ169" s="17" t="s">
        <v>426</v>
      </c>
      <c r="BK169" s="25" t="s">
        <v>158</v>
      </c>
    </row>
    <row r="170" spans="1:63" ht="12.75">
      <c r="A170" s="3" t="s">
        <v>93</v>
      </c>
      <c r="B170" s="10" t="s">
        <v>8</v>
      </c>
      <c r="C170" s="10" t="s">
        <v>162</v>
      </c>
      <c r="D170" s="141" t="s">
        <v>293</v>
      </c>
      <c r="E170" s="142"/>
      <c r="F170" s="10" t="s">
        <v>354</v>
      </c>
      <c r="G170" s="17">
        <v>82.85</v>
      </c>
      <c r="H170" s="17"/>
      <c r="I170" s="17">
        <f>G170*AN170</f>
        <v>0</v>
      </c>
      <c r="J170" s="17">
        <f>G170*AO170</f>
        <v>0</v>
      </c>
      <c r="K170" s="17">
        <f>G170*H170</f>
        <v>0</v>
      </c>
      <c r="L170" s="17">
        <v>0</v>
      </c>
      <c r="M170" s="17">
        <f>G170*L170</f>
        <v>0</v>
      </c>
      <c r="N170" s="4"/>
      <c r="Y170" s="25">
        <f>IF(AP170="5",BI170,0)</f>
        <v>0</v>
      </c>
      <c r="AA170" s="25">
        <f>IF(AP170="1",BG170,0)</f>
        <v>0</v>
      </c>
      <c r="AB170" s="25">
        <f>IF(AP170="1",BH170,0)</f>
        <v>0</v>
      </c>
      <c r="AC170" s="25">
        <f>IF(AP170="7",BG170,0)</f>
        <v>0</v>
      </c>
      <c r="AD170" s="25">
        <f>IF(AP170="7",BH170,0)</f>
        <v>0</v>
      </c>
      <c r="AE170" s="25">
        <f>IF(AP170="2",BG170,0)</f>
        <v>0</v>
      </c>
      <c r="AF170" s="25">
        <f>IF(AP170="2",BH170,0)</f>
        <v>0</v>
      </c>
      <c r="AG170" s="25">
        <f>IF(AP170="0",BI170,0)</f>
        <v>0</v>
      </c>
      <c r="AH170" s="22" t="s">
        <v>8</v>
      </c>
      <c r="AI170" s="17">
        <f>IF(AM170=0,K170,0)</f>
        <v>0</v>
      </c>
      <c r="AJ170" s="17">
        <f>IF(AM170=15,K170,0)</f>
        <v>0</v>
      </c>
      <c r="AK170" s="17">
        <f>IF(AM170=21,K170,0)</f>
        <v>0</v>
      </c>
      <c r="AM170" s="25">
        <v>21</v>
      </c>
      <c r="AN170" s="25">
        <f>H170*0</f>
        <v>0</v>
      </c>
      <c r="AO170" s="25">
        <f>H170*(1-0)</f>
        <v>0</v>
      </c>
      <c r="AP170" s="26" t="s">
        <v>11</v>
      </c>
      <c r="AU170" s="25">
        <f>AV170+AW170</f>
        <v>0</v>
      </c>
      <c r="AV170" s="25">
        <f>G170*AN170</f>
        <v>0</v>
      </c>
      <c r="AW170" s="25">
        <f>G170*AO170</f>
        <v>0</v>
      </c>
      <c r="AX170" s="28" t="s">
        <v>399</v>
      </c>
      <c r="AY170" s="28" t="s">
        <v>416</v>
      </c>
      <c r="AZ170" s="22" t="s">
        <v>420</v>
      </c>
      <c r="BB170" s="25">
        <f>AV170+AW170</f>
        <v>0</v>
      </c>
      <c r="BC170" s="25">
        <f>H170/(100-BD170)*100</f>
        <v>0</v>
      </c>
      <c r="BD170" s="25">
        <v>0</v>
      </c>
      <c r="BE170" s="25">
        <f>M170</f>
        <v>0</v>
      </c>
      <c r="BG170" s="17">
        <f>G170*AN170</f>
        <v>0</v>
      </c>
      <c r="BH170" s="17">
        <f>G170*AO170</f>
        <v>0</v>
      </c>
      <c r="BI170" s="17">
        <f>G170*H170</f>
        <v>0</v>
      </c>
      <c r="BJ170" s="17" t="s">
        <v>426</v>
      </c>
      <c r="BK170" s="25" t="s">
        <v>158</v>
      </c>
    </row>
    <row r="171" spans="1:14" ht="12.75">
      <c r="A171" s="4"/>
      <c r="D171" s="12" t="s">
        <v>331</v>
      </c>
      <c r="E171" s="13"/>
      <c r="G171" s="18">
        <v>82.85</v>
      </c>
      <c r="N171" s="4"/>
    </row>
    <row r="172" spans="1:46" ht="12.75">
      <c r="A172" s="71"/>
      <c r="B172" s="72" t="s">
        <v>8</v>
      </c>
      <c r="C172" s="72" t="s">
        <v>188</v>
      </c>
      <c r="D172" s="139" t="s">
        <v>332</v>
      </c>
      <c r="E172" s="140"/>
      <c r="F172" s="73" t="s">
        <v>6</v>
      </c>
      <c r="G172" s="73" t="s">
        <v>6</v>
      </c>
      <c r="H172" s="73" t="s">
        <v>6</v>
      </c>
      <c r="I172" s="74">
        <f>SUM(I173:I174)</f>
        <v>0</v>
      </c>
      <c r="J172" s="74">
        <f>SUM(J173:J174)</f>
        <v>0</v>
      </c>
      <c r="K172" s="74">
        <f>SUM(K173:K174)</f>
        <v>0</v>
      </c>
      <c r="L172" s="75"/>
      <c r="M172" s="74">
        <f>SUM(M173:M174)</f>
        <v>0</v>
      </c>
      <c r="N172" s="4"/>
      <c r="AH172" s="22" t="s">
        <v>8</v>
      </c>
      <c r="AR172" s="30">
        <f>SUM(AI173:AI174)</f>
        <v>0</v>
      </c>
      <c r="AS172" s="30">
        <f>SUM(AJ173:AJ174)</f>
        <v>0</v>
      </c>
      <c r="AT172" s="30">
        <f>SUM(AK173:AK174)</f>
        <v>0</v>
      </c>
    </row>
    <row r="173" spans="1:63" ht="12.75">
      <c r="A173" s="33" t="s">
        <v>94</v>
      </c>
      <c r="B173" s="14" t="s">
        <v>8</v>
      </c>
      <c r="C173" s="14" t="s">
        <v>189</v>
      </c>
      <c r="D173" s="115" t="s">
        <v>333</v>
      </c>
      <c r="E173" s="142"/>
      <c r="F173" s="14" t="s">
        <v>354</v>
      </c>
      <c r="G173" s="25">
        <v>0.02</v>
      </c>
      <c r="H173" s="25"/>
      <c r="I173" s="25">
        <f>G173*AN173</f>
        <v>0</v>
      </c>
      <c r="J173" s="25">
        <f>G173*AO173</f>
        <v>0</v>
      </c>
      <c r="K173" s="25">
        <f>G173*H173</f>
        <v>0</v>
      </c>
      <c r="L173" s="25">
        <v>0</v>
      </c>
      <c r="M173" s="25">
        <f>G173*L173</f>
        <v>0</v>
      </c>
      <c r="N173" s="4"/>
      <c r="Y173" s="25">
        <f>IF(AP173="5",BI173,0)</f>
        <v>0</v>
      </c>
      <c r="AA173" s="25">
        <f>IF(AP173="1",BG173,0)</f>
        <v>0</v>
      </c>
      <c r="AB173" s="25">
        <f>IF(AP173="1",BH173,0)</f>
        <v>0</v>
      </c>
      <c r="AC173" s="25">
        <f>IF(AP173="7",BG173,0)</f>
        <v>0</v>
      </c>
      <c r="AD173" s="25">
        <f>IF(AP173="7",BH173,0)</f>
        <v>0</v>
      </c>
      <c r="AE173" s="25">
        <f>IF(AP173="2",BG173,0)</f>
        <v>0</v>
      </c>
      <c r="AF173" s="25">
        <f>IF(AP173="2",BH173,0)</f>
        <v>0</v>
      </c>
      <c r="AG173" s="25">
        <f>IF(AP173="0",BI173,0)</f>
        <v>0</v>
      </c>
      <c r="AH173" s="22" t="s">
        <v>8</v>
      </c>
      <c r="AI173" s="17">
        <f>IF(AM173=0,K173,0)</f>
        <v>0</v>
      </c>
      <c r="AJ173" s="17">
        <f>IF(AM173=15,K173,0)</f>
        <v>0</v>
      </c>
      <c r="AK173" s="17">
        <f>IF(AM173=21,K173,0)</f>
        <v>0</v>
      </c>
      <c r="AM173" s="25">
        <v>21</v>
      </c>
      <c r="AN173" s="25">
        <f>H173*0</f>
        <v>0</v>
      </c>
      <c r="AO173" s="25">
        <f>H173*(1-0)</f>
        <v>0</v>
      </c>
      <c r="AP173" s="26" t="s">
        <v>11</v>
      </c>
      <c r="AU173" s="25">
        <f>AV173+AW173</f>
        <v>0</v>
      </c>
      <c r="AV173" s="25">
        <f>G173*AN173</f>
        <v>0</v>
      </c>
      <c r="AW173" s="25">
        <f>G173*AO173</f>
        <v>0</v>
      </c>
      <c r="AX173" s="28" t="s">
        <v>406</v>
      </c>
      <c r="AY173" s="28" t="s">
        <v>416</v>
      </c>
      <c r="AZ173" s="22" t="s">
        <v>420</v>
      </c>
      <c r="BB173" s="25">
        <f>AV173+AW173</f>
        <v>0</v>
      </c>
      <c r="BC173" s="25">
        <f>H173/(100-BD173)*100</f>
        <v>0</v>
      </c>
      <c r="BD173" s="25">
        <v>0</v>
      </c>
      <c r="BE173" s="25">
        <f>M173</f>
        <v>0</v>
      </c>
      <c r="BG173" s="17">
        <f>G173*AN173</f>
        <v>0</v>
      </c>
      <c r="BH173" s="17">
        <f>G173*AO173</f>
        <v>0</v>
      </c>
      <c r="BI173" s="17">
        <f>G173*H173</f>
        <v>0</v>
      </c>
      <c r="BJ173" s="17" t="s">
        <v>426</v>
      </c>
      <c r="BK173" s="25" t="s">
        <v>188</v>
      </c>
    </row>
    <row r="174" spans="1:63" ht="12.75">
      <c r="A174" s="33" t="s">
        <v>95</v>
      </c>
      <c r="B174" s="14" t="s">
        <v>8</v>
      </c>
      <c r="C174" s="14" t="s">
        <v>190</v>
      </c>
      <c r="D174" s="115" t="s">
        <v>334</v>
      </c>
      <c r="E174" s="142"/>
      <c r="F174" s="14" t="s">
        <v>354</v>
      </c>
      <c r="G174" s="25">
        <v>0.1</v>
      </c>
      <c r="H174" s="25"/>
      <c r="I174" s="25">
        <f>G174*AN174</f>
        <v>0</v>
      </c>
      <c r="J174" s="25">
        <f>G174*AO174</f>
        <v>0</v>
      </c>
      <c r="K174" s="25">
        <f>G174*H174</f>
        <v>0</v>
      </c>
      <c r="L174" s="25">
        <v>0</v>
      </c>
      <c r="M174" s="25">
        <f>G174*L174</f>
        <v>0</v>
      </c>
      <c r="N174" s="4"/>
      <c r="Y174" s="25">
        <f>IF(AP174="5",BI174,0)</f>
        <v>0</v>
      </c>
      <c r="AA174" s="25">
        <f>IF(AP174="1",BG174,0)</f>
        <v>0</v>
      </c>
      <c r="AB174" s="25">
        <f>IF(AP174="1",BH174,0)</f>
        <v>0</v>
      </c>
      <c r="AC174" s="25">
        <f>IF(AP174="7",BG174,0)</f>
        <v>0</v>
      </c>
      <c r="AD174" s="25">
        <f>IF(AP174="7",BH174,0)</f>
        <v>0</v>
      </c>
      <c r="AE174" s="25">
        <f>IF(AP174="2",BG174,0)</f>
        <v>0</v>
      </c>
      <c r="AF174" s="25">
        <f>IF(AP174="2",BH174,0)</f>
        <v>0</v>
      </c>
      <c r="AG174" s="25">
        <f>IF(AP174="0",BI174,0)</f>
        <v>0</v>
      </c>
      <c r="AH174" s="22" t="s">
        <v>8</v>
      </c>
      <c r="AI174" s="17">
        <f>IF(AM174=0,K174,0)</f>
        <v>0</v>
      </c>
      <c r="AJ174" s="17">
        <f>IF(AM174=15,K174,0)</f>
        <v>0</v>
      </c>
      <c r="AK174" s="17">
        <f>IF(AM174=21,K174,0)</f>
        <v>0</v>
      </c>
      <c r="AM174" s="25">
        <v>21</v>
      </c>
      <c r="AN174" s="25">
        <f>H174*0</f>
        <v>0</v>
      </c>
      <c r="AO174" s="25">
        <f>H174*(1-0)</f>
        <v>0</v>
      </c>
      <c r="AP174" s="26" t="s">
        <v>11</v>
      </c>
      <c r="AU174" s="25">
        <f>AV174+AW174</f>
        <v>0</v>
      </c>
      <c r="AV174" s="25">
        <f>G174*AN174</f>
        <v>0</v>
      </c>
      <c r="AW174" s="25">
        <f>G174*AO174</f>
        <v>0</v>
      </c>
      <c r="AX174" s="28" t="s">
        <v>406</v>
      </c>
      <c r="AY174" s="28" t="s">
        <v>416</v>
      </c>
      <c r="AZ174" s="22" t="s">
        <v>420</v>
      </c>
      <c r="BB174" s="25">
        <f>AV174+AW174</f>
        <v>0</v>
      </c>
      <c r="BC174" s="25">
        <f>H174/(100-BD174)*100</f>
        <v>0</v>
      </c>
      <c r="BD174" s="25">
        <v>0</v>
      </c>
      <c r="BE174" s="25">
        <f>M174</f>
        <v>0</v>
      </c>
      <c r="BG174" s="17">
        <f>G174*AN174</f>
        <v>0</v>
      </c>
      <c r="BH174" s="17">
        <f>G174*AO174</f>
        <v>0</v>
      </c>
      <c r="BI174" s="17">
        <f>G174*H174</f>
        <v>0</v>
      </c>
      <c r="BJ174" s="17" t="s">
        <v>426</v>
      </c>
      <c r="BK174" s="25" t="s">
        <v>188</v>
      </c>
    </row>
    <row r="175" spans="1:14" ht="12.75">
      <c r="A175" s="4"/>
      <c r="B175" s="76"/>
      <c r="C175" s="76"/>
      <c r="D175" s="77" t="s">
        <v>335</v>
      </c>
      <c r="E175" s="77"/>
      <c r="F175" s="76"/>
      <c r="G175" s="78">
        <v>0.1</v>
      </c>
      <c r="H175" s="76"/>
      <c r="I175" s="76"/>
      <c r="J175" s="76"/>
      <c r="K175" s="76"/>
      <c r="L175" s="76"/>
      <c r="M175" s="76"/>
      <c r="N175" s="4"/>
    </row>
    <row r="176" spans="1:46" ht="12.75">
      <c r="A176" s="2"/>
      <c r="B176" s="9" t="s">
        <v>8</v>
      </c>
      <c r="C176" s="9" t="s">
        <v>172</v>
      </c>
      <c r="D176" s="143" t="s">
        <v>307</v>
      </c>
      <c r="E176" s="140"/>
      <c r="F176" s="15" t="s">
        <v>6</v>
      </c>
      <c r="G176" s="15" t="s">
        <v>6</v>
      </c>
      <c r="H176" s="15" t="s">
        <v>6</v>
      </c>
      <c r="I176" s="30">
        <f>SUM(I177:I182)</f>
        <v>0</v>
      </c>
      <c r="J176" s="30">
        <f>SUM(J177:J182)</f>
        <v>0</v>
      </c>
      <c r="K176" s="30">
        <f>SUM(K177:K182)</f>
        <v>0</v>
      </c>
      <c r="L176" s="22"/>
      <c r="M176" s="30">
        <f>SUM(M177:M182)</f>
        <v>0</v>
      </c>
      <c r="N176" s="4"/>
      <c r="AH176" s="22" t="s">
        <v>8</v>
      </c>
      <c r="AR176" s="30">
        <f>SUM(AI177:AI182)</f>
        <v>0</v>
      </c>
      <c r="AS176" s="30">
        <f>SUM(AJ177:AJ182)</f>
        <v>0</v>
      </c>
      <c r="AT176" s="30">
        <f>SUM(AK177:AK182)</f>
        <v>0</v>
      </c>
    </row>
    <row r="177" spans="1:63" ht="12.75">
      <c r="A177" s="3" t="s">
        <v>96</v>
      </c>
      <c r="B177" s="10" t="s">
        <v>8</v>
      </c>
      <c r="C177" s="10" t="s">
        <v>173</v>
      </c>
      <c r="D177" s="141" t="s">
        <v>308</v>
      </c>
      <c r="E177" s="142"/>
      <c r="F177" s="10" t="s">
        <v>354</v>
      </c>
      <c r="G177" s="17">
        <v>53.94</v>
      </c>
      <c r="H177" s="17"/>
      <c r="I177" s="17">
        <f>G177*AN177</f>
        <v>0</v>
      </c>
      <c r="J177" s="17">
        <f>G177*AO177</f>
        <v>0</v>
      </c>
      <c r="K177" s="17">
        <f>G177*H177</f>
        <v>0</v>
      </c>
      <c r="L177" s="17">
        <v>0</v>
      </c>
      <c r="M177" s="17">
        <f>G177*L177</f>
        <v>0</v>
      </c>
      <c r="N177" s="4"/>
      <c r="Y177" s="25">
        <f>IF(AP177="5",BI177,0)</f>
        <v>0</v>
      </c>
      <c r="AA177" s="25">
        <f>IF(AP177="1",BG177,0)</f>
        <v>0</v>
      </c>
      <c r="AB177" s="25">
        <f>IF(AP177="1",BH177,0)</f>
        <v>0</v>
      </c>
      <c r="AC177" s="25">
        <f>IF(AP177="7",BG177,0)</f>
        <v>0</v>
      </c>
      <c r="AD177" s="25">
        <f>IF(AP177="7",BH177,0)</f>
        <v>0</v>
      </c>
      <c r="AE177" s="25">
        <f>IF(AP177="2",BG177,0)</f>
        <v>0</v>
      </c>
      <c r="AF177" s="25">
        <f>IF(AP177="2",BH177,0)</f>
        <v>0</v>
      </c>
      <c r="AG177" s="25">
        <f>IF(AP177="0",BI177,0)</f>
        <v>0</v>
      </c>
      <c r="AH177" s="22" t="s">
        <v>8</v>
      </c>
      <c r="AI177" s="17">
        <f>IF(AM177=0,K177,0)</f>
        <v>0</v>
      </c>
      <c r="AJ177" s="17">
        <f>IF(AM177=15,K177,0)</f>
        <v>0</v>
      </c>
      <c r="AK177" s="17">
        <f>IF(AM177=21,K177,0)</f>
        <v>0</v>
      </c>
      <c r="AM177" s="25">
        <v>21</v>
      </c>
      <c r="AN177" s="25">
        <f>H177*0</f>
        <v>0</v>
      </c>
      <c r="AO177" s="25">
        <f>H177*(1-0)</f>
        <v>0</v>
      </c>
      <c r="AP177" s="26" t="s">
        <v>11</v>
      </c>
      <c r="AU177" s="25">
        <f>AV177+AW177</f>
        <v>0</v>
      </c>
      <c r="AV177" s="25">
        <f>G177*AN177</f>
        <v>0</v>
      </c>
      <c r="AW177" s="25">
        <f>G177*AO177</f>
        <v>0</v>
      </c>
      <c r="AX177" s="28" t="s">
        <v>402</v>
      </c>
      <c r="AY177" s="28" t="s">
        <v>416</v>
      </c>
      <c r="AZ177" s="22" t="s">
        <v>420</v>
      </c>
      <c r="BB177" s="25">
        <f>AV177+AW177</f>
        <v>0</v>
      </c>
      <c r="BC177" s="25">
        <f>H177/(100-BD177)*100</f>
        <v>0</v>
      </c>
      <c r="BD177" s="25">
        <v>0</v>
      </c>
      <c r="BE177" s="25">
        <f>M177</f>
        <v>0</v>
      </c>
      <c r="BG177" s="17">
        <f>G177*AN177</f>
        <v>0</v>
      </c>
      <c r="BH177" s="17">
        <f>G177*AO177</f>
        <v>0</v>
      </c>
      <c r="BI177" s="17">
        <f>G177*H177</f>
        <v>0</v>
      </c>
      <c r="BJ177" s="17" t="s">
        <v>426</v>
      </c>
      <c r="BK177" s="25" t="s">
        <v>172</v>
      </c>
    </row>
    <row r="178" spans="1:63" ht="12.75">
      <c r="A178" s="3" t="s">
        <v>97</v>
      </c>
      <c r="B178" s="10" t="s">
        <v>8</v>
      </c>
      <c r="C178" s="10" t="s">
        <v>174</v>
      </c>
      <c r="D178" s="141" t="s">
        <v>309</v>
      </c>
      <c r="E178" s="142"/>
      <c r="F178" s="10" t="s">
        <v>354</v>
      </c>
      <c r="G178" s="17">
        <v>53.94</v>
      </c>
      <c r="H178" s="17"/>
      <c r="I178" s="17">
        <f>G178*AN178</f>
        <v>0</v>
      </c>
      <c r="J178" s="17">
        <f>G178*AO178</f>
        <v>0</v>
      </c>
      <c r="K178" s="17">
        <f>G178*H178</f>
        <v>0</v>
      </c>
      <c r="L178" s="17">
        <v>0</v>
      </c>
      <c r="M178" s="17">
        <f>G178*L178</f>
        <v>0</v>
      </c>
      <c r="N178" s="4"/>
      <c r="Y178" s="25">
        <f>IF(AP178="5",BI178,0)</f>
        <v>0</v>
      </c>
      <c r="AA178" s="25">
        <f>IF(AP178="1",BG178,0)</f>
        <v>0</v>
      </c>
      <c r="AB178" s="25">
        <f>IF(AP178="1",BH178,0)</f>
        <v>0</v>
      </c>
      <c r="AC178" s="25">
        <f>IF(AP178="7",BG178,0)</f>
        <v>0</v>
      </c>
      <c r="AD178" s="25">
        <f>IF(AP178="7",BH178,0)</f>
        <v>0</v>
      </c>
      <c r="AE178" s="25">
        <f>IF(AP178="2",BG178,0)</f>
        <v>0</v>
      </c>
      <c r="AF178" s="25">
        <f>IF(AP178="2",BH178,0)</f>
        <v>0</v>
      </c>
      <c r="AG178" s="25">
        <f>IF(AP178="0",BI178,0)</f>
        <v>0</v>
      </c>
      <c r="AH178" s="22" t="s">
        <v>8</v>
      </c>
      <c r="AI178" s="17">
        <f>IF(AM178=0,K178,0)</f>
        <v>0</v>
      </c>
      <c r="AJ178" s="17">
        <f>IF(AM178=15,K178,0)</f>
        <v>0</v>
      </c>
      <c r="AK178" s="17">
        <f>IF(AM178=21,K178,0)</f>
        <v>0</v>
      </c>
      <c r="AM178" s="25">
        <v>21</v>
      </c>
      <c r="AN178" s="25">
        <f>H178*0.0093499465290917</f>
        <v>0</v>
      </c>
      <c r="AO178" s="25">
        <f>H178*(1-0.0093499465290917)</f>
        <v>0</v>
      </c>
      <c r="AP178" s="26" t="s">
        <v>11</v>
      </c>
      <c r="AU178" s="25">
        <f>AV178+AW178</f>
        <v>0</v>
      </c>
      <c r="AV178" s="25">
        <f>G178*AN178</f>
        <v>0</v>
      </c>
      <c r="AW178" s="25">
        <f>G178*AO178</f>
        <v>0</v>
      </c>
      <c r="AX178" s="28" t="s">
        <v>402</v>
      </c>
      <c r="AY178" s="28" t="s">
        <v>416</v>
      </c>
      <c r="AZ178" s="22" t="s">
        <v>420</v>
      </c>
      <c r="BB178" s="25">
        <f>AV178+AW178</f>
        <v>0</v>
      </c>
      <c r="BC178" s="25">
        <f>H178/(100-BD178)*100</f>
        <v>0</v>
      </c>
      <c r="BD178" s="25">
        <v>0</v>
      </c>
      <c r="BE178" s="25">
        <f>M178</f>
        <v>0</v>
      </c>
      <c r="BG178" s="17">
        <f>G178*AN178</f>
        <v>0</v>
      </c>
      <c r="BH178" s="17">
        <f>G178*AO178</f>
        <v>0</v>
      </c>
      <c r="BI178" s="17">
        <f>G178*H178</f>
        <v>0</v>
      </c>
      <c r="BJ178" s="17" t="s">
        <v>426</v>
      </c>
      <c r="BK178" s="25" t="s">
        <v>172</v>
      </c>
    </row>
    <row r="179" spans="1:63" ht="12.75">
      <c r="A179" s="3" t="s">
        <v>98</v>
      </c>
      <c r="B179" s="10" t="s">
        <v>8</v>
      </c>
      <c r="C179" s="10" t="s">
        <v>175</v>
      </c>
      <c r="D179" s="141" t="s">
        <v>310</v>
      </c>
      <c r="E179" s="142"/>
      <c r="F179" s="10" t="s">
        <v>354</v>
      </c>
      <c r="G179" s="17">
        <v>269.7</v>
      </c>
      <c r="H179" s="17"/>
      <c r="I179" s="17">
        <f>G179*AN179</f>
        <v>0</v>
      </c>
      <c r="J179" s="17">
        <f>G179*AO179</f>
        <v>0</v>
      </c>
      <c r="K179" s="17">
        <f>G179*H179</f>
        <v>0</v>
      </c>
      <c r="L179" s="17">
        <v>0</v>
      </c>
      <c r="M179" s="17">
        <f>G179*L179</f>
        <v>0</v>
      </c>
      <c r="N179" s="4"/>
      <c r="Y179" s="25">
        <f>IF(AP179="5",BI179,0)</f>
        <v>0</v>
      </c>
      <c r="AA179" s="25">
        <f>IF(AP179="1",BG179,0)</f>
        <v>0</v>
      </c>
      <c r="AB179" s="25">
        <f>IF(AP179="1",BH179,0)</f>
        <v>0</v>
      </c>
      <c r="AC179" s="25">
        <f>IF(AP179="7",BG179,0)</f>
        <v>0</v>
      </c>
      <c r="AD179" s="25">
        <f>IF(AP179="7",BH179,0)</f>
        <v>0</v>
      </c>
      <c r="AE179" s="25">
        <f>IF(AP179="2",BG179,0)</f>
        <v>0</v>
      </c>
      <c r="AF179" s="25">
        <f>IF(AP179="2",BH179,0)</f>
        <v>0</v>
      </c>
      <c r="AG179" s="25">
        <f>IF(AP179="0",BI179,0)</f>
        <v>0</v>
      </c>
      <c r="AH179" s="22" t="s">
        <v>8</v>
      </c>
      <c r="AI179" s="17">
        <f>IF(AM179=0,K179,0)</f>
        <v>0</v>
      </c>
      <c r="AJ179" s="17">
        <f>IF(AM179=15,K179,0)</f>
        <v>0</v>
      </c>
      <c r="AK179" s="17">
        <f>IF(AM179=21,K179,0)</f>
        <v>0</v>
      </c>
      <c r="AM179" s="25">
        <v>21</v>
      </c>
      <c r="AN179" s="25">
        <f>H179*0</f>
        <v>0</v>
      </c>
      <c r="AO179" s="25">
        <f>H179*(1-0)</f>
        <v>0</v>
      </c>
      <c r="AP179" s="26" t="s">
        <v>11</v>
      </c>
      <c r="AU179" s="25">
        <f>AV179+AW179</f>
        <v>0</v>
      </c>
      <c r="AV179" s="25">
        <f>G179*AN179</f>
        <v>0</v>
      </c>
      <c r="AW179" s="25">
        <f>G179*AO179</f>
        <v>0</v>
      </c>
      <c r="AX179" s="28" t="s">
        <v>402</v>
      </c>
      <c r="AY179" s="28" t="s">
        <v>416</v>
      </c>
      <c r="AZ179" s="22" t="s">
        <v>420</v>
      </c>
      <c r="BB179" s="25">
        <f>AV179+AW179</f>
        <v>0</v>
      </c>
      <c r="BC179" s="25">
        <f>H179/(100-BD179)*100</f>
        <v>0</v>
      </c>
      <c r="BD179" s="25">
        <v>0</v>
      </c>
      <c r="BE179" s="25">
        <f>M179</f>
        <v>0</v>
      </c>
      <c r="BG179" s="17">
        <f>G179*AN179</f>
        <v>0</v>
      </c>
      <c r="BH179" s="17">
        <f>G179*AO179</f>
        <v>0</v>
      </c>
      <c r="BI179" s="17">
        <f>G179*H179</f>
        <v>0</v>
      </c>
      <c r="BJ179" s="17" t="s">
        <v>426</v>
      </c>
      <c r="BK179" s="25" t="s">
        <v>172</v>
      </c>
    </row>
    <row r="180" spans="1:14" ht="12.75">
      <c r="A180" s="4"/>
      <c r="D180" s="12" t="s">
        <v>336</v>
      </c>
      <c r="E180" s="13"/>
      <c r="G180" s="18">
        <v>269.7</v>
      </c>
      <c r="N180" s="4"/>
    </row>
    <row r="181" spans="1:63" ht="12.75">
      <c r="A181" s="3" t="s">
        <v>99</v>
      </c>
      <c r="B181" s="10" t="s">
        <v>8</v>
      </c>
      <c r="C181" s="10" t="s">
        <v>176</v>
      </c>
      <c r="D181" s="141" t="s">
        <v>312</v>
      </c>
      <c r="E181" s="142"/>
      <c r="F181" s="10" t="s">
        <v>354</v>
      </c>
      <c r="G181" s="17">
        <v>53.94</v>
      </c>
      <c r="H181" s="17"/>
      <c r="I181" s="17">
        <f>G181*AN181</f>
        <v>0</v>
      </c>
      <c r="J181" s="17">
        <f>G181*AO181</f>
        <v>0</v>
      </c>
      <c r="K181" s="17">
        <f>G181*H181</f>
        <v>0</v>
      </c>
      <c r="L181" s="17">
        <v>0</v>
      </c>
      <c r="M181" s="17">
        <f>G181*L181</f>
        <v>0</v>
      </c>
      <c r="N181" s="4"/>
      <c r="Y181" s="25">
        <f>IF(AP181="5",BI181,0)</f>
        <v>0</v>
      </c>
      <c r="AA181" s="25">
        <f>IF(AP181="1",BG181,0)</f>
        <v>0</v>
      </c>
      <c r="AB181" s="25">
        <f>IF(AP181="1",BH181,0)</f>
        <v>0</v>
      </c>
      <c r="AC181" s="25">
        <f>IF(AP181="7",BG181,0)</f>
        <v>0</v>
      </c>
      <c r="AD181" s="25">
        <f>IF(AP181="7",BH181,0)</f>
        <v>0</v>
      </c>
      <c r="AE181" s="25">
        <f>IF(AP181="2",BG181,0)</f>
        <v>0</v>
      </c>
      <c r="AF181" s="25">
        <f>IF(AP181="2",BH181,0)</f>
        <v>0</v>
      </c>
      <c r="AG181" s="25">
        <f>IF(AP181="0",BI181,0)</f>
        <v>0</v>
      </c>
      <c r="AH181" s="22" t="s">
        <v>8</v>
      </c>
      <c r="AI181" s="17">
        <f>IF(AM181=0,K181,0)</f>
        <v>0</v>
      </c>
      <c r="AJ181" s="17">
        <f>IF(AM181=15,K181,0)</f>
        <v>0</v>
      </c>
      <c r="AK181" s="17">
        <f>IF(AM181=21,K181,0)</f>
        <v>0</v>
      </c>
      <c r="AM181" s="25">
        <v>21</v>
      </c>
      <c r="AN181" s="25">
        <f>H181*0</f>
        <v>0</v>
      </c>
      <c r="AO181" s="25">
        <f>H181*(1-0)</f>
        <v>0</v>
      </c>
      <c r="AP181" s="26" t="s">
        <v>11</v>
      </c>
      <c r="AU181" s="25">
        <f>AV181+AW181</f>
        <v>0</v>
      </c>
      <c r="AV181" s="25">
        <f>G181*AN181</f>
        <v>0</v>
      </c>
      <c r="AW181" s="25">
        <f>G181*AO181</f>
        <v>0</v>
      </c>
      <c r="AX181" s="28" t="s">
        <v>402</v>
      </c>
      <c r="AY181" s="28" t="s">
        <v>416</v>
      </c>
      <c r="AZ181" s="22" t="s">
        <v>420</v>
      </c>
      <c r="BB181" s="25">
        <f>AV181+AW181</f>
        <v>0</v>
      </c>
      <c r="BC181" s="25">
        <f>H181/(100-BD181)*100</f>
        <v>0</v>
      </c>
      <c r="BD181" s="25">
        <v>0</v>
      </c>
      <c r="BE181" s="25">
        <f>M181</f>
        <v>0</v>
      </c>
      <c r="BG181" s="17">
        <f>G181*AN181</f>
        <v>0</v>
      </c>
      <c r="BH181" s="17">
        <f>G181*AO181</f>
        <v>0</v>
      </c>
      <c r="BI181" s="17">
        <f>G181*H181</f>
        <v>0</v>
      </c>
      <c r="BJ181" s="17" t="s">
        <v>426</v>
      </c>
      <c r="BK181" s="25" t="s">
        <v>172</v>
      </c>
    </row>
    <row r="182" spans="1:63" ht="12.75">
      <c r="A182" s="3" t="s">
        <v>100</v>
      </c>
      <c r="B182" s="10" t="s">
        <v>8</v>
      </c>
      <c r="C182" s="10" t="s">
        <v>177</v>
      </c>
      <c r="D182" s="141" t="s">
        <v>313</v>
      </c>
      <c r="E182" s="142"/>
      <c r="F182" s="10" t="s">
        <v>354</v>
      </c>
      <c r="G182" s="17">
        <v>12.76</v>
      </c>
      <c r="H182" s="17"/>
      <c r="I182" s="17">
        <f>G182*AN182</f>
        <v>0</v>
      </c>
      <c r="J182" s="17">
        <f>G182*AO182</f>
        <v>0</v>
      </c>
      <c r="K182" s="17">
        <f>G182*H182</f>
        <v>0</v>
      </c>
      <c r="L182" s="17">
        <v>0</v>
      </c>
      <c r="M182" s="17">
        <f>G182*L182</f>
        <v>0</v>
      </c>
      <c r="N182" s="4"/>
      <c r="Y182" s="25">
        <f>IF(AP182="5",BI182,0)</f>
        <v>0</v>
      </c>
      <c r="AA182" s="25">
        <f>IF(AP182="1",BG182,0)</f>
        <v>0</v>
      </c>
      <c r="AB182" s="25">
        <f>IF(AP182="1",BH182,0)</f>
        <v>0</v>
      </c>
      <c r="AC182" s="25">
        <f>IF(AP182="7",BG182,0)</f>
        <v>0</v>
      </c>
      <c r="AD182" s="25">
        <f>IF(AP182="7",BH182,0)</f>
        <v>0</v>
      </c>
      <c r="AE182" s="25">
        <f>IF(AP182="2",BG182,0)</f>
        <v>0</v>
      </c>
      <c r="AF182" s="25">
        <f>IF(AP182="2",BH182,0)</f>
        <v>0</v>
      </c>
      <c r="AG182" s="25">
        <f>IF(AP182="0",BI182,0)</f>
        <v>0</v>
      </c>
      <c r="AH182" s="22" t="s">
        <v>8</v>
      </c>
      <c r="AI182" s="17">
        <f>IF(AM182=0,K182,0)</f>
        <v>0</v>
      </c>
      <c r="AJ182" s="17">
        <f>IF(AM182=15,K182,0)</f>
        <v>0</v>
      </c>
      <c r="AK182" s="17">
        <f>IF(AM182=21,K182,0)</f>
        <v>0</v>
      </c>
      <c r="AM182" s="25">
        <v>21</v>
      </c>
      <c r="AN182" s="25">
        <f>H182*0</f>
        <v>0</v>
      </c>
      <c r="AO182" s="25">
        <f>H182*(1-0)</f>
        <v>0</v>
      </c>
      <c r="AP182" s="26" t="s">
        <v>11</v>
      </c>
      <c r="AU182" s="25">
        <f>AV182+AW182</f>
        <v>0</v>
      </c>
      <c r="AV182" s="25">
        <f>G182*AN182</f>
        <v>0</v>
      </c>
      <c r="AW182" s="25">
        <f>G182*AO182</f>
        <v>0</v>
      </c>
      <c r="AX182" s="28" t="s">
        <v>402</v>
      </c>
      <c r="AY182" s="28" t="s">
        <v>416</v>
      </c>
      <c r="AZ182" s="22" t="s">
        <v>420</v>
      </c>
      <c r="BB182" s="25">
        <f>AV182+AW182</f>
        <v>0</v>
      </c>
      <c r="BC182" s="25">
        <f>H182/(100-BD182)*100</f>
        <v>0</v>
      </c>
      <c r="BD182" s="25">
        <v>0</v>
      </c>
      <c r="BE182" s="25">
        <f>M182</f>
        <v>0</v>
      </c>
      <c r="BG182" s="17">
        <f>G182*AN182</f>
        <v>0</v>
      </c>
      <c r="BH182" s="17">
        <f>G182*AO182</f>
        <v>0</v>
      </c>
      <c r="BI182" s="17">
        <f>G182*H182</f>
        <v>0</v>
      </c>
      <c r="BJ182" s="17" t="s">
        <v>426</v>
      </c>
      <c r="BK182" s="25" t="s">
        <v>172</v>
      </c>
    </row>
    <row r="183" spans="1:14" ht="12.75">
      <c r="A183" s="79"/>
      <c r="B183" s="80" t="s">
        <v>9</v>
      </c>
      <c r="C183" s="80"/>
      <c r="D183" s="144" t="s">
        <v>337</v>
      </c>
      <c r="E183" s="145"/>
      <c r="F183" s="79" t="s">
        <v>6</v>
      </c>
      <c r="G183" s="79" t="s">
        <v>6</v>
      </c>
      <c r="H183" s="79" t="s">
        <v>6</v>
      </c>
      <c r="I183" s="81">
        <f>I184+I188</f>
        <v>0</v>
      </c>
      <c r="J183" s="81">
        <f>J184+J188</f>
        <v>0</v>
      </c>
      <c r="K183" s="81">
        <f>K184+K188</f>
        <v>0</v>
      </c>
      <c r="L183" s="82"/>
      <c r="M183" s="81">
        <f>M184+M188</f>
        <v>0.004496</v>
      </c>
      <c r="N183" s="70"/>
    </row>
    <row r="184" spans="1:46" ht="12.75">
      <c r="A184" s="71"/>
      <c r="B184" s="72" t="s">
        <v>9</v>
      </c>
      <c r="C184" s="72" t="s">
        <v>191</v>
      </c>
      <c r="D184" s="139" t="s">
        <v>338</v>
      </c>
      <c r="E184" s="140"/>
      <c r="F184" s="73" t="s">
        <v>6</v>
      </c>
      <c r="G184" s="73" t="s">
        <v>6</v>
      </c>
      <c r="H184" s="73" t="s">
        <v>6</v>
      </c>
      <c r="I184" s="74">
        <f>SUM(I185:I187)</f>
        <v>0</v>
      </c>
      <c r="J184" s="74">
        <f>SUM(J185:J187)</f>
        <v>0</v>
      </c>
      <c r="K184" s="74">
        <f>SUM(K185:K187)</f>
        <v>0</v>
      </c>
      <c r="L184" s="75"/>
      <c r="M184" s="74">
        <f>SUM(M185:M187)</f>
        <v>0</v>
      </c>
      <c r="N184" s="4"/>
      <c r="AH184" s="22" t="s">
        <v>9</v>
      </c>
      <c r="AR184" s="30">
        <f>SUM(AI185:AI187)</f>
        <v>0</v>
      </c>
      <c r="AS184" s="30">
        <f>SUM(AJ185:AJ187)</f>
        <v>0</v>
      </c>
      <c r="AT184" s="30">
        <f>SUM(AK185:AK187)</f>
        <v>0</v>
      </c>
    </row>
    <row r="185" spans="1:63" ht="12.75">
      <c r="A185" s="3" t="s">
        <v>101</v>
      </c>
      <c r="B185" s="10" t="s">
        <v>9</v>
      </c>
      <c r="C185" s="10" t="s">
        <v>192</v>
      </c>
      <c r="D185" s="141" t="s">
        <v>339</v>
      </c>
      <c r="E185" s="142"/>
      <c r="F185" s="10" t="s">
        <v>359</v>
      </c>
      <c r="G185" s="17">
        <v>1</v>
      </c>
      <c r="H185" s="17"/>
      <c r="I185" s="17">
        <f>G185*AN185</f>
        <v>0</v>
      </c>
      <c r="J185" s="17">
        <f>G185*AO185</f>
        <v>0</v>
      </c>
      <c r="K185" s="17">
        <f>G185*H185</f>
        <v>0</v>
      </c>
      <c r="L185" s="17">
        <v>0</v>
      </c>
      <c r="M185" s="17">
        <f>G185*L185</f>
        <v>0</v>
      </c>
      <c r="N185" s="4"/>
      <c r="Y185" s="25">
        <f>IF(AP185="5",BI185,0)</f>
        <v>0</v>
      </c>
      <c r="AA185" s="25">
        <f>IF(AP185="1",BG185,0)</f>
        <v>0</v>
      </c>
      <c r="AB185" s="25">
        <f>IF(AP185="1",BH185,0)</f>
        <v>0</v>
      </c>
      <c r="AC185" s="25">
        <f>IF(AP185="7",BG185,0)</f>
        <v>0</v>
      </c>
      <c r="AD185" s="25">
        <f>IF(AP185="7",BH185,0)</f>
        <v>0</v>
      </c>
      <c r="AE185" s="25">
        <f>IF(AP185="2",BG185,0)</f>
        <v>0</v>
      </c>
      <c r="AF185" s="25">
        <f>IF(AP185="2",BH185,0)</f>
        <v>0</v>
      </c>
      <c r="AG185" s="25">
        <f>IF(AP185="0",BI185,0)</f>
        <v>0</v>
      </c>
      <c r="AH185" s="22" t="s">
        <v>9</v>
      </c>
      <c r="AI185" s="17">
        <f>IF(AM185=0,K185,0)</f>
        <v>0</v>
      </c>
      <c r="AJ185" s="17">
        <f>IF(AM185=15,K185,0)</f>
        <v>0</v>
      </c>
      <c r="AK185" s="17">
        <f>IF(AM185=21,K185,0)</f>
        <v>0</v>
      </c>
      <c r="AM185" s="25">
        <v>21</v>
      </c>
      <c r="AN185" s="25">
        <f>H185*0</f>
        <v>0</v>
      </c>
      <c r="AO185" s="25">
        <f>H185*(1-0)</f>
        <v>0</v>
      </c>
      <c r="AP185" s="26" t="s">
        <v>7</v>
      </c>
      <c r="AU185" s="25">
        <f>AV185+AW185</f>
        <v>0</v>
      </c>
      <c r="AV185" s="25">
        <f>G185*AN185</f>
        <v>0</v>
      </c>
      <c r="AW185" s="25">
        <f>G185*AO185</f>
        <v>0</v>
      </c>
      <c r="AX185" s="28" t="s">
        <v>407</v>
      </c>
      <c r="AY185" s="28" t="s">
        <v>417</v>
      </c>
      <c r="AZ185" s="22" t="s">
        <v>421</v>
      </c>
      <c r="BB185" s="25">
        <f>AV185+AW185</f>
        <v>0</v>
      </c>
      <c r="BC185" s="25">
        <f>H185/(100-BD185)*100</f>
        <v>0</v>
      </c>
      <c r="BD185" s="25">
        <v>0</v>
      </c>
      <c r="BE185" s="25">
        <f>M185</f>
        <v>0</v>
      </c>
      <c r="BG185" s="17">
        <f>G185*AN185</f>
        <v>0</v>
      </c>
      <c r="BH185" s="17">
        <f>G185*AO185</f>
        <v>0</v>
      </c>
      <c r="BI185" s="17">
        <f>G185*H185</f>
        <v>0</v>
      </c>
      <c r="BJ185" s="17" t="s">
        <v>426</v>
      </c>
      <c r="BK185" s="25">
        <v>0</v>
      </c>
    </row>
    <row r="186" spans="1:63" ht="12.75">
      <c r="A186" s="33" t="s">
        <v>102</v>
      </c>
      <c r="B186" s="14" t="s">
        <v>9</v>
      </c>
      <c r="C186" s="14" t="s">
        <v>192</v>
      </c>
      <c r="D186" s="115" t="s">
        <v>340</v>
      </c>
      <c r="E186" s="142"/>
      <c r="F186" s="14" t="s">
        <v>359</v>
      </c>
      <c r="G186" s="25">
        <v>1</v>
      </c>
      <c r="H186" s="25"/>
      <c r="I186" s="25">
        <f>G186*AN186</f>
        <v>0</v>
      </c>
      <c r="J186" s="25">
        <f>G186*AO186</f>
        <v>0</v>
      </c>
      <c r="K186" s="25">
        <f>G186*H186</f>
        <v>0</v>
      </c>
      <c r="L186" s="25">
        <v>0</v>
      </c>
      <c r="M186" s="25">
        <f>G186*L186</f>
        <v>0</v>
      </c>
      <c r="N186" s="4"/>
      <c r="Y186" s="25">
        <f>IF(AP186="5",BI186,0)</f>
        <v>0</v>
      </c>
      <c r="AA186" s="25">
        <f>IF(AP186="1",BG186,0)</f>
        <v>0</v>
      </c>
      <c r="AB186" s="25">
        <f>IF(AP186="1",BH186,0)</f>
        <v>0</v>
      </c>
      <c r="AC186" s="25">
        <f>IF(AP186="7",BG186,0)</f>
        <v>0</v>
      </c>
      <c r="AD186" s="25">
        <f>IF(AP186="7",BH186,0)</f>
        <v>0</v>
      </c>
      <c r="AE186" s="25">
        <f>IF(AP186="2",BG186,0)</f>
        <v>0</v>
      </c>
      <c r="AF186" s="25">
        <f>IF(AP186="2",BH186,0)</f>
        <v>0</v>
      </c>
      <c r="AG186" s="25">
        <f>IF(AP186="0",BI186,0)</f>
        <v>0</v>
      </c>
      <c r="AH186" s="22" t="s">
        <v>9</v>
      </c>
      <c r="AI186" s="17">
        <f>IF(AM186=0,K186,0)</f>
        <v>0</v>
      </c>
      <c r="AJ186" s="17">
        <f>IF(AM186=15,K186,0)</f>
        <v>0</v>
      </c>
      <c r="AK186" s="17">
        <f>IF(AM186=21,K186,0)</f>
        <v>0</v>
      </c>
      <c r="AM186" s="25">
        <v>21</v>
      </c>
      <c r="AN186" s="25">
        <f>H186*0</f>
        <v>0</v>
      </c>
      <c r="AO186" s="25">
        <f>H186*(1-0)</f>
        <v>0</v>
      </c>
      <c r="AP186" s="26" t="s">
        <v>7</v>
      </c>
      <c r="AU186" s="25">
        <f>AV186+AW186</f>
        <v>0</v>
      </c>
      <c r="AV186" s="25">
        <f>G186*AN186</f>
        <v>0</v>
      </c>
      <c r="AW186" s="25">
        <f>G186*AO186</f>
        <v>0</v>
      </c>
      <c r="AX186" s="28" t="s">
        <v>407</v>
      </c>
      <c r="AY186" s="28" t="s">
        <v>417</v>
      </c>
      <c r="AZ186" s="22" t="s">
        <v>421</v>
      </c>
      <c r="BB186" s="25">
        <f>AV186+AW186</f>
        <v>0</v>
      </c>
      <c r="BC186" s="25">
        <f>H186/(100-BD186)*100</f>
        <v>0</v>
      </c>
      <c r="BD186" s="25">
        <v>0</v>
      </c>
      <c r="BE186" s="25">
        <f>M186</f>
        <v>0</v>
      </c>
      <c r="BG186" s="17">
        <f>G186*AN186</f>
        <v>0</v>
      </c>
      <c r="BH186" s="17">
        <f>G186*AO186</f>
        <v>0</v>
      </c>
      <c r="BI186" s="17">
        <f>G186*H186</f>
        <v>0</v>
      </c>
      <c r="BJ186" s="17" t="s">
        <v>426</v>
      </c>
      <c r="BK186" s="25">
        <v>0</v>
      </c>
    </row>
    <row r="187" spans="1:63" ht="12.75">
      <c r="A187" s="33" t="s">
        <v>103</v>
      </c>
      <c r="B187" s="14" t="s">
        <v>9</v>
      </c>
      <c r="C187" s="14" t="s">
        <v>193</v>
      </c>
      <c r="D187" s="115" t="s">
        <v>341</v>
      </c>
      <c r="E187" s="142"/>
      <c r="F187" s="14" t="s">
        <v>359</v>
      </c>
      <c r="G187" s="25">
        <v>1</v>
      </c>
      <c r="H187" s="25"/>
      <c r="I187" s="25">
        <f>G187*AN187</f>
        <v>0</v>
      </c>
      <c r="J187" s="25">
        <f>G187*AO187</f>
        <v>0</v>
      </c>
      <c r="K187" s="25">
        <f>G187*H187</f>
        <v>0</v>
      </c>
      <c r="L187" s="25">
        <v>0</v>
      </c>
      <c r="M187" s="25">
        <f>G187*L187</f>
        <v>0</v>
      </c>
      <c r="N187" s="4"/>
      <c r="Y187" s="25">
        <f>IF(AP187="5",BI187,0)</f>
        <v>0</v>
      </c>
      <c r="AA187" s="25">
        <f>IF(AP187="1",BG187,0)</f>
        <v>0</v>
      </c>
      <c r="AB187" s="25">
        <f>IF(AP187="1",BH187,0)</f>
        <v>0</v>
      </c>
      <c r="AC187" s="25">
        <f>IF(AP187="7",BG187,0)</f>
        <v>0</v>
      </c>
      <c r="AD187" s="25">
        <f>IF(AP187="7",BH187,0)</f>
        <v>0</v>
      </c>
      <c r="AE187" s="25">
        <f>IF(AP187="2",BG187,0)</f>
        <v>0</v>
      </c>
      <c r="AF187" s="25">
        <f>IF(AP187="2",BH187,0)</f>
        <v>0</v>
      </c>
      <c r="AG187" s="25">
        <f>IF(AP187="0",BI187,0)</f>
        <v>0</v>
      </c>
      <c r="AH187" s="22" t="s">
        <v>9</v>
      </c>
      <c r="AI187" s="17">
        <f>IF(AM187=0,K187,0)</f>
        <v>0</v>
      </c>
      <c r="AJ187" s="17">
        <f>IF(AM187=15,K187,0)</f>
        <v>0</v>
      </c>
      <c r="AK187" s="17">
        <f>IF(AM187=21,K187,0)</f>
        <v>0</v>
      </c>
      <c r="AM187" s="25">
        <v>21</v>
      </c>
      <c r="AN187" s="25">
        <f>H187*0</f>
        <v>0</v>
      </c>
      <c r="AO187" s="25">
        <f>H187*(1-0)</f>
        <v>0</v>
      </c>
      <c r="AP187" s="26" t="s">
        <v>7</v>
      </c>
      <c r="AU187" s="25">
        <f>AV187+AW187</f>
        <v>0</v>
      </c>
      <c r="AV187" s="25">
        <f>G187*AN187</f>
        <v>0</v>
      </c>
      <c r="AW187" s="25">
        <f>G187*AO187</f>
        <v>0</v>
      </c>
      <c r="AX187" s="28" t="s">
        <v>407</v>
      </c>
      <c r="AY187" s="28" t="s">
        <v>417</v>
      </c>
      <c r="AZ187" s="22" t="s">
        <v>421</v>
      </c>
      <c r="BB187" s="25">
        <f>AV187+AW187</f>
        <v>0</v>
      </c>
      <c r="BC187" s="25">
        <f>H187/(100-BD187)*100</f>
        <v>0</v>
      </c>
      <c r="BD187" s="25">
        <v>0</v>
      </c>
      <c r="BE187" s="25">
        <f>M187</f>
        <v>0</v>
      </c>
      <c r="BG187" s="17">
        <f>G187*AN187</f>
        <v>0</v>
      </c>
      <c r="BH187" s="17">
        <f>G187*AO187</f>
        <v>0</v>
      </c>
      <c r="BI187" s="17">
        <f>G187*H187</f>
        <v>0</v>
      </c>
      <c r="BJ187" s="17" t="s">
        <v>426</v>
      </c>
      <c r="BK187" s="25">
        <v>0</v>
      </c>
    </row>
    <row r="188" spans="1:46" ht="12.75">
      <c r="A188" s="2"/>
      <c r="B188" s="9" t="s">
        <v>9</v>
      </c>
      <c r="C188" s="9" t="s">
        <v>170</v>
      </c>
      <c r="D188" s="143" t="s">
        <v>304</v>
      </c>
      <c r="E188" s="140"/>
      <c r="F188" s="15" t="s">
        <v>6</v>
      </c>
      <c r="G188" s="15" t="s">
        <v>6</v>
      </c>
      <c r="H188" s="15" t="s">
        <v>6</v>
      </c>
      <c r="I188" s="30">
        <f>SUM(I189:I190)</f>
        <v>0</v>
      </c>
      <c r="J188" s="30">
        <f>SUM(J189:J190)</f>
        <v>0</v>
      </c>
      <c r="K188" s="30">
        <f>SUM(K189:K190)</f>
        <v>0</v>
      </c>
      <c r="L188" s="22"/>
      <c r="M188" s="30">
        <f>SUM(M189:M190)</f>
        <v>0.004496</v>
      </c>
      <c r="N188" s="4"/>
      <c r="AH188" s="22" t="s">
        <v>9</v>
      </c>
      <c r="AR188" s="30">
        <f>SUM(AI189:AI190)</f>
        <v>0</v>
      </c>
      <c r="AS188" s="30">
        <f>SUM(AJ189:AJ190)</f>
        <v>0</v>
      </c>
      <c r="AT188" s="30">
        <f>SUM(AK189:AK190)</f>
        <v>0</v>
      </c>
    </row>
    <row r="189" spans="1:63" ht="12.75">
      <c r="A189" s="33" t="s">
        <v>104</v>
      </c>
      <c r="B189" s="14" t="s">
        <v>9</v>
      </c>
      <c r="C189" s="14" t="s">
        <v>194</v>
      </c>
      <c r="D189" s="115" t="s">
        <v>342</v>
      </c>
      <c r="E189" s="142"/>
      <c r="F189" s="14" t="s">
        <v>360</v>
      </c>
      <c r="G189" s="25">
        <v>0.4</v>
      </c>
      <c r="H189" s="25"/>
      <c r="I189" s="25">
        <f>G189*AN189</f>
        <v>0</v>
      </c>
      <c r="J189" s="25">
        <f>G189*AO189</f>
        <v>0</v>
      </c>
      <c r="K189" s="25">
        <f>G189*H189</f>
        <v>0</v>
      </c>
      <c r="L189" s="25">
        <v>0</v>
      </c>
      <c r="M189" s="25">
        <f>G189*L189</f>
        <v>0</v>
      </c>
      <c r="N189" s="4"/>
      <c r="Y189" s="25">
        <f>IF(AP189="5",BI189,0)</f>
        <v>0</v>
      </c>
      <c r="AA189" s="25">
        <f>IF(AP189="1",BG189,0)</f>
        <v>0</v>
      </c>
      <c r="AB189" s="25">
        <f>IF(AP189="1",BH189,0)</f>
        <v>0</v>
      </c>
      <c r="AC189" s="25">
        <f>IF(AP189="7",BG189,0)</f>
        <v>0</v>
      </c>
      <c r="AD189" s="25">
        <f>IF(AP189="7",BH189,0)</f>
        <v>0</v>
      </c>
      <c r="AE189" s="25">
        <f>IF(AP189="2",BG189,0)</f>
        <v>0</v>
      </c>
      <c r="AF189" s="25">
        <f>IF(AP189="2",BH189,0)</f>
        <v>0</v>
      </c>
      <c r="AG189" s="25">
        <f>IF(AP189="0",BI189,0)</f>
        <v>0</v>
      </c>
      <c r="AH189" s="22" t="s">
        <v>9</v>
      </c>
      <c r="AI189" s="17">
        <f>IF(AM189=0,K189,0)</f>
        <v>0</v>
      </c>
      <c r="AJ189" s="17">
        <f>IF(AM189=15,K189,0)</f>
        <v>0</v>
      </c>
      <c r="AK189" s="17">
        <f>IF(AM189=21,K189,0)</f>
        <v>0</v>
      </c>
      <c r="AM189" s="25">
        <v>21</v>
      </c>
      <c r="AN189" s="25">
        <f>H189*0</f>
        <v>0</v>
      </c>
      <c r="AO189" s="25">
        <f>H189*(1-0)</f>
        <v>0</v>
      </c>
      <c r="AP189" s="26" t="s">
        <v>8</v>
      </c>
      <c r="AU189" s="25">
        <f>AV189+AW189</f>
        <v>0</v>
      </c>
      <c r="AV189" s="25">
        <f>G189*AN189</f>
        <v>0</v>
      </c>
      <c r="AW189" s="25">
        <f>G189*AO189</f>
        <v>0</v>
      </c>
      <c r="AX189" s="28" t="s">
        <v>401</v>
      </c>
      <c r="AY189" s="28" t="s">
        <v>418</v>
      </c>
      <c r="AZ189" s="22" t="s">
        <v>421</v>
      </c>
      <c r="BB189" s="25">
        <f>AV189+AW189</f>
        <v>0</v>
      </c>
      <c r="BC189" s="25">
        <f>H189/(100-BD189)*100</f>
        <v>0</v>
      </c>
      <c r="BD189" s="25">
        <v>0</v>
      </c>
      <c r="BE189" s="25">
        <f>M189</f>
        <v>0</v>
      </c>
      <c r="BG189" s="17">
        <f>G189*AN189</f>
        <v>0</v>
      </c>
      <c r="BH189" s="17">
        <f>G189*AO189</f>
        <v>0</v>
      </c>
      <c r="BI189" s="17">
        <f>G189*H189</f>
        <v>0</v>
      </c>
      <c r="BJ189" s="17" t="s">
        <v>426</v>
      </c>
      <c r="BK189" s="25" t="s">
        <v>170</v>
      </c>
    </row>
    <row r="190" spans="1:63" ht="12.75">
      <c r="A190" s="34" t="s">
        <v>105</v>
      </c>
      <c r="B190" s="36" t="s">
        <v>9</v>
      </c>
      <c r="C190" s="36" t="s">
        <v>195</v>
      </c>
      <c r="D190" s="136" t="s">
        <v>343</v>
      </c>
      <c r="E190" s="137"/>
      <c r="F190" s="36" t="s">
        <v>360</v>
      </c>
      <c r="G190" s="41">
        <v>0.4</v>
      </c>
      <c r="H190" s="41"/>
      <c r="I190" s="41">
        <f>G190*AN190</f>
        <v>0</v>
      </c>
      <c r="J190" s="41">
        <f>G190*AO190</f>
        <v>0</v>
      </c>
      <c r="K190" s="41">
        <f>G190*H190</f>
        <v>0</v>
      </c>
      <c r="L190" s="41">
        <v>0.01124</v>
      </c>
      <c r="M190" s="41">
        <f>G190*L190</f>
        <v>0.004496</v>
      </c>
      <c r="N190" s="4"/>
      <c r="Y190" s="25">
        <f>IF(AP190="5",BI190,0)</f>
        <v>0</v>
      </c>
      <c r="AA190" s="25">
        <f>IF(AP190="1",BG190,0)</f>
        <v>0</v>
      </c>
      <c r="AB190" s="25">
        <f>IF(AP190="1",BH190,0)</f>
        <v>0</v>
      </c>
      <c r="AC190" s="25">
        <f>IF(AP190="7",BG190,0)</f>
        <v>0</v>
      </c>
      <c r="AD190" s="25">
        <f>IF(AP190="7",BH190,0)</f>
        <v>0</v>
      </c>
      <c r="AE190" s="25">
        <f>IF(AP190="2",BG190,0)</f>
        <v>0</v>
      </c>
      <c r="AF190" s="25">
        <f>IF(AP190="2",BH190,0)</f>
        <v>0</v>
      </c>
      <c r="AG190" s="25">
        <f>IF(AP190="0",BI190,0)</f>
        <v>0</v>
      </c>
      <c r="AH190" s="22" t="s">
        <v>9</v>
      </c>
      <c r="AI190" s="17">
        <f>IF(AM190=0,K190,0)</f>
        <v>0</v>
      </c>
      <c r="AJ190" s="17">
        <f>IF(AM190=15,K190,0)</f>
        <v>0</v>
      </c>
      <c r="AK190" s="17">
        <f>IF(AM190=21,K190,0)</f>
        <v>0</v>
      </c>
      <c r="AM190" s="25">
        <v>21</v>
      </c>
      <c r="AN190" s="25">
        <f>H190*0.114106412005457</f>
        <v>0</v>
      </c>
      <c r="AO190" s="25">
        <f>H190*(1-0.114106412005457)</f>
        <v>0</v>
      </c>
      <c r="AP190" s="26" t="s">
        <v>8</v>
      </c>
      <c r="AU190" s="25">
        <f>AV190+AW190</f>
        <v>0</v>
      </c>
      <c r="AV190" s="25">
        <f>G190*AN190</f>
        <v>0</v>
      </c>
      <c r="AW190" s="25">
        <f>G190*AO190</f>
        <v>0</v>
      </c>
      <c r="AX190" s="28" t="s">
        <v>401</v>
      </c>
      <c r="AY190" s="28" t="s">
        <v>418</v>
      </c>
      <c r="AZ190" s="22" t="s">
        <v>421</v>
      </c>
      <c r="BB190" s="25">
        <f>AV190+AW190</f>
        <v>0</v>
      </c>
      <c r="BC190" s="25">
        <f>H190/(100-BD190)*100</f>
        <v>0</v>
      </c>
      <c r="BD190" s="25">
        <v>0</v>
      </c>
      <c r="BE190" s="25">
        <f>M190</f>
        <v>0.004496</v>
      </c>
      <c r="BG190" s="17">
        <f>G190*AN190</f>
        <v>0</v>
      </c>
      <c r="BH190" s="17">
        <f>G190*AO190</f>
        <v>0</v>
      </c>
      <c r="BI190" s="17">
        <f>G190*H190</f>
        <v>0</v>
      </c>
      <c r="BJ190" s="17" t="s">
        <v>426</v>
      </c>
      <c r="BK190" s="25" t="s">
        <v>170</v>
      </c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138" t="s">
        <v>371</v>
      </c>
      <c r="J191" s="126"/>
      <c r="K191" s="31">
        <f>ROUND(K13+K25+K30+K34+K38+K41+K48+K53+K74+K76+K99+K102+K117+K120+K123+K132+K139+K143+K146+K149+K156+K161+K165+K172+K176+K184+K188,1)</f>
        <v>0</v>
      </c>
      <c r="L191" s="6"/>
      <c r="M191" s="6"/>
    </row>
    <row r="192" ht="11.25" customHeight="1">
      <c r="A192" s="7" t="s">
        <v>106</v>
      </c>
    </row>
    <row r="193" spans="1:13" ht="12.75">
      <c r="A193" s="91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</row>
  </sheetData>
  <sheetProtection/>
  <mergeCells count="160">
    <mergeCell ref="A1:M1"/>
    <mergeCell ref="A2:C3"/>
    <mergeCell ref="D2:E3"/>
    <mergeCell ref="F2:G3"/>
    <mergeCell ref="H2:H3"/>
    <mergeCell ref="I2:I3"/>
    <mergeCell ref="J2:M3"/>
    <mergeCell ref="A4:C5"/>
    <mergeCell ref="D4:E5"/>
    <mergeCell ref="F4:G5"/>
    <mergeCell ref="H4:H5"/>
    <mergeCell ref="I4:I5"/>
    <mergeCell ref="J4:M5"/>
    <mergeCell ref="A6:C7"/>
    <mergeCell ref="D6:E7"/>
    <mergeCell ref="F6:G7"/>
    <mergeCell ref="H6:H7"/>
    <mergeCell ref="I6:I7"/>
    <mergeCell ref="J6:M7"/>
    <mergeCell ref="A8:C9"/>
    <mergeCell ref="D8:E9"/>
    <mergeCell ref="F8:G9"/>
    <mergeCell ref="H8:H9"/>
    <mergeCell ref="I8:I9"/>
    <mergeCell ref="J8:M9"/>
    <mergeCell ref="D10:E10"/>
    <mergeCell ref="I10:K10"/>
    <mergeCell ref="L10:M10"/>
    <mergeCell ref="D11:E11"/>
    <mergeCell ref="D12:E12"/>
    <mergeCell ref="D13:E13"/>
    <mergeCell ref="D14:E14"/>
    <mergeCell ref="D16:E16"/>
    <mergeCell ref="D18:E18"/>
    <mergeCell ref="D20:E20"/>
    <mergeCell ref="D21:E21"/>
    <mergeCell ref="D23:E23"/>
    <mergeCell ref="D25:E25"/>
    <mergeCell ref="D26:E26"/>
    <mergeCell ref="D28:E28"/>
    <mergeCell ref="D30:E30"/>
    <mergeCell ref="D31:E31"/>
    <mergeCell ref="D32:E32"/>
    <mergeCell ref="D34:E34"/>
    <mergeCell ref="D35:E35"/>
    <mergeCell ref="D38:E38"/>
    <mergeCell ref="D39:E39"/>
    <mergeCell ref="D41:E41"/>
    <mergeCell ref="D42:E42"/>
    <mergeCell ref="D44:E44"/>
    <mergeCell ref="D46:E46"/>
    <mergeCell ref="D48:E48"/>
    <mergeCell ref="D49:E49"/>
    <mergeCell ref="D51:E51"/>
    <mergeCell ref="D53:E53"/>
    <mergeCell ref="D54:E54"/>
    <mergeCell ref="D56:E56"/>
    <mergeCell ref="D58:E58"/>
    <mergeCell ref="D60:E60"/>
    <mergeCell ref="D62:E62"/>
    <mergeCell ref="D63:E63"/>
    <mergeCell ref="D64:E64"/>
    <mergeCell ref="D65:E65"/>
    <mergeCell ref="D66:E66"/>
    <mergeCell ref="D67:E67"/>
    <mergeCell ref="D69:E69"/>
    <mergeCell ref="D71:E71"/>
    <mergeCell ref="D73:E73"/>
    <mergeCell ref="D74:E74"/>
    <mergeCell ref="D75:E75"/>
    <mergeCell ref="D76:E76"/>
    <mergeCell ref="D77:E77"/>
    <mergeCell ref="D78:E78"/>
    <mergeCell ref="D80:E80"/>
    <mergeCell ref="D81:E81"/>
    <mergeCell ref="D82:E82"/>
    <mergeCell ref="D83:E83"/>
    <mergeCell ref="D85:E85"/>
    <mergeCell ref="D86:E86"/>
    <mergeCell ref="D87:E87"/>
    <mergeCell ref="D88:E88"/>
    <mergeCell ref="D89:E89"/>
    <mergeCell ref="D91:E91"/>
    <mergeCell ref="D92:E92"/>
    <mergeCell ref="D94:E94"/>
    <mergeCell ref="D96:E96"/>
    <mergeCell ref="D97:E97"/>
    <mergeCell ref="D98:E98"/>
    <mergeCell ref="D99:E99"/>
    <mergeCell ref="D100:E100"/>
    <mergeCell ref="D102:E102"/>
    <mergeCell ref="D103:E103"/>
    <mergeCell ref="D105:E105"/>
    <mergeCell ref="D107:E107"/>
    <mergeCell ref="D109:E109"/>
    <mergeCell ref="D111:E111"/>
    <mergeCell ref="D112:E112"/>
    <mergeCell ref="D114:E114"/>
    <mergeCell ref="D115:E115"/>
    <mergeCell ref="D117:E117"/>
    <mergeCell ref="D118:E118"/>
    <mergeCell ref="D119:E119"/>
    <mergeCell ref="D120:E120"/>
    <mergeCell ref="D121:E121"/>
    <mergeCell ref="D123:E123"/>
    <mergeCell ref="D124:E124"/>
    <mergeCell ref="D125:E125"/>
    <mergeCell ref="D126:E126"/>
    <mergeCell ref="D128:E128"/>
    <mergeCell ref="D129:E129"/>
    <mergeCell ref="D130:E130"/>
    <mergeCell ref="D131:E131"/>
    <mergeCell ref="D132:E132"/>
    <mergeCell ref="D133:E133"/>
    <mergeCell ref="D135:E135"/>
    <mergeCell ref="D137:E137"/>
    <mergeCell ref="D139:E139"/>
    <mergeCell ref="D140:E140"/>
    <mergeCell ref="D141:E141"/>
    <mergeCell ref="D143:E143"/>
    <mergeCell ref="D144:E144"/>
    <mergeCell ref="D146:E146"/>
    <mergeCell ref="D147:E147"/>
    <mergeCell ref="D149:E149"/>
    <mergeCell ref="D150:E150"/>
    <mergeCell ref="D151:E151"/>
    <mergeCell ref="D152:E152"/>
    <mergeCell ref="D154:E154"/>
    <mergeCell ref="D156:E156"/>
    <mergeCell ref="D157:E157"/>
    <mergeCell ref="D158:E158"/>
    <mergeCell ref="D159:E159"/>
    <mergeCell ref="D160:E160"/>
    <mergeCell ref="D161:E161"/>
    <mergeCell ref="D162:E162"/>
    <mergeCell ref="D164:E164"/>
    <mergeCell ref="D165:E165"/>
    <mergeCell ref="D166:E166"/>
    <mergeCell ref="D167:E167"/>
    <mergeCell ref="D169:E169"/>
    <mergeCell ref="D170:E170"/>
    <mergeCell ref="D172:E172"/>
    <mergeCell ref="D173:E173"/>
    <mergeCell ref="D174:E174"/>
    <mergeCell ref="D176:E176"/>
    <mergeCell ref="D177:E177"/>
    <mergeCell ref="D178:E178"/>
    <mergeCell ref="D179:E179"/>
    <mergeCell ref="D181:E181"/>
    <mergeCell ref="D182:E182"/>
    <mergeCell ref="D183:E183"/>
    <mergeCell ref="D190:E190"/>
    <mergeCell ref="I191:J191"/>
    <mergeCell ref="A193:M193"/>
    <mergeCell ref="D184:E184"/>
    <mergeCell ref="D185:E185"/>
    <mergeCell ref="D186:E186"/>
    <mergeCell ref="D187:E187"/>
    <mergeCell ref="D188:E188"/>
    <mergeCell ref="D189:E18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Dukay</dc:creator>
  <cp:keywords/>
  <dc:description/>
  <cp:lastModifiedBy>Lukáš Dukay</cp:lastModifiedBy>
  <dcterms:created xsi:type="dcterms:W3CDTF">2022-03-03T10:59:21Z</dcterms:created>
  <dcterms:modified xsi:type="dcterms:W3CDTF">2022-03-03T10:59:21Z</dcterms:modified>
  <cp:category/>
  <cp:version/>
  <cp:contentType/>
  <cp:contentStatus/>
</cp:coreProperties>
</file>