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filterPrivacy="1" codeName="ThisWorkbook" defaultThemeVersion="124226"/>
  <xr:revisionPtr revIDLastSave="457" documentId="13_ncr:1_{9E6F1B50-FA86-4B25-9F28-226588FAF497}" xr6:coauthVersionLast="47" xr6:coauthVersionMax="47" xr10:uidLastSave="{568A6CE5-9A1B-4C6A-AE38-E64B1AD63658}"/>
  <bookViews>
    <workbookView xWindow="-120" yWindow="-120" windowWidth="38640" windowHeight="21240" xr2:uid="{00000000-000D-0000-FFFF-FFFF00000000}"/>
  </bookViews>
  <sheets>
    <sheet name="Rekapitulace" sheetId="18" r:id="rId1"/>
    <sheet name="Archstav" sheetId="55" r:id="rId2"/>
    <sheet name="Bourání" sheetId="56" r:id="rId3"/>
    <sheet name="ZTI" sheetId="57" r:id="rId4"/>
    <sheet name="UT" sheetId="58" r:id="rId5"/>
    <sheet name="PLYN" sheetId="59" r:id="rId6"/>
    <sheet name="ELEKTRO" sheetId="60" r:id="rId7"/>
    <sheet name="VZT" sheetId="6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" localSheetId="7">#REF!</definedName>
    <definedName name="_">#REF!</definedName>
    <definedName name="_________xlnm.Print_Area">"#REF!"</definedName>
    <definedName name="_________xlnm.Print_Titles">"#REF!"</definedName>
    <definedName name="_______xlnm.Print_Area">"#REF!"</definedName>
    <definedName name="_______xlnm.Print_Titles">"#REF!"</definedName>
    <definedName name="_____obl11" localSheetId="7">#REF!</definedName>
    <definedName name="_____obl11">#REF!</definedName>
    <definedName name="_____obl12" localSheetId="7">#REF!</definedName>
    <definedName name="_____obl12">#REF!</definedName>
    <definedName name="_____obl13" localSheetId="7">#REF!</definedName>
    <definedName name="_____obl13">#REF!</definedName>
    <definedName name="_____obl14">#REF!</definedName>
    <definedName name="_____obl15">#REF!</definedName>
    <definedName name="_____obl16">#REF!</definedName>
    <definedName name="_____obl17">#REF!</definedName>
    <definedName name="_____obl1710">#REF!</definedName>
    <definedName name="_____obl1711">#REF!</definedName>
    <definedName name="_____obl1712">#REF!</definedName>
    <definedName name="_____obl1713">#REF!</definedName>
    <definedName name="_____obl1714">#REF!</definedName>
    <definedName name="_____obl1715">#REF!</definedName>
    <definedName name="_____obl1716">#REF!</definedName>
    <definedName name="_____obl1717">#REF!</definedName>
    <definedName name="_____obl1718">#REF!</definedName>
    <definedName name="_____obl1719">#REF!</definedName>
    <definedName name="_____obl173">#REF!</definedName>
    <definedName name="_____obl174">#REF!</definedName>
    <definedName name="_____obl175">#REF!</definedName>
    <definedName name="_____obl176">#REF!</definedName>
    <definedName name="_____obl177">#REF!</definedName>
    <definedName name="_____obl178">#REF!</definedName>
    <definedName name="_____obl179">#REF!</definedName>
    <definedName name="_____obl18">#REF!</definedName>
    <definedName name="_____obl181">#REF!</definedName>
    <definedName name="_____obl1816">#REF!</definedName>
    <definedName name="_____obl1820">#REF!</definedName>
    <definedName name="_____obl1821">#REF!</definedName>
    <definedName name="_____obl1822">#REF!</definedName>
    <definedName name="_____obl1823">#REF!</definedName>
    <definedName name="_____obl1824">#REF!</definedName>
    <definedName name="_____obl1825">#REF!</definedName>
    <definedName name="_____obl1826">#REF!</definedName>
    <definedName name="_____obl1827">#REF!</definedName>
    <definedName name="_____obl1828">#REF!</definedName>
    <definedName name="_____obl1829">#REF!</definedName>
    <definedName name="_____obl183">#REF!</definedName>
    <definedName name="_____obl1831">#REF!</definedName>
    <definedName name="_____obl1832">#REF!</definedName>
    <definedName name="_____obl184">#REF!</definedName>
    <definedName name="_____obl185">#REF!</definedName>
    <definedName name="_____obl186">#REF!</definedName>
    <definedName name="_____obl187">#REF!</definedName>
    <definedName name="_____xlnm.Criteria">"#REF!"</definedName>
    <definedName name="_____xlnm.Database">"#REF!"</definedName>
    <definedName name="_____xlnm.Print_Area">"#REF!"</definedName>
    <definedName name="_____xlnm.Print_Titles">"#REF!"</definedName>
    <definedName name="____0">"$#REF!.$A$3:$#REF!.$C$1671"</definedName>
    <definedName name="____0_1">0</definedName>
    <definedName name="____0_2">0</definedName>
    <definedName name="____0_3">0</definedName>
    <definedName name="____0_4">0</definedName>
    <definedName name="____0_5">0</definedName>
    <definedName name="____0_6">0</definedName>
    <definedName name="____BPK1" localSheetId="7">#REF!</definedName>
    <definedName name="____BPK1">#REF!</definedName>
    <definedName name="____BPK2" localSheetId="7">#REF!</definedName>
    <definedName name="____BPK2">#REF!</definedName>
    <definedName name="____BPK3">#REF!</definedName>
    <definedName name="____obl11">#REF!</definedName>
    <definedName name="____obl12">#REF!</definedName>
    <definedName name="____obl13">#REF!</definedName>
    <definedName name="____obl14">#REF!</definedName>
    <definedName name="____obl15">#REF!</definedName>
    <definedName name="____obl16">#REF!</definedName>
    <definedName name="____obl17">#REF!</definedName>
    <definedName name="____obl1710">#REF!</definedName>
    <definedName name="____obl1711">#REF!</definedName>
    <definedName name="____obl1712">#REF!</definedName>
    <definedName name="____obl1713">#REF!</definedName>
    <definedName name="____obl1714">#REF!</definedName>
    <definedName name="____obl1715">#REF!</definedName>
    <definedName name="____obl1716">#REF!</definedName>
    <definedName name="____obl1717">#REF!</definedName>
    <definedName name="____obl1718">#REF!</definedName>
    <definedName name="____obl1719">#REF!</definedName>
    <definedName name="____obl173">#REF!</definedName>
    <definedName name="____obl174">#REF!</definedName>
    <definedName name="____obl175">#REF!</definedName>
    <definedName name="____obl176">#REF!</definedName>
    <definedName name="____obl177">#REF!</definedName>
    <definedName name="____obl178">#REF!</definedName>
    <definedName name="____obl179">#REF!</definedName>
    <definedName name="____obl18">#REF!</definedName>
    <definedName name="____obl181">#REF!</definedName>
    <definedName name="____obl1816">#REF!</definedName>
    <definedName name="____obl1820">#REF!</definedName>
    <definedName name="____obl1821">#REF!</definedName>
    <definedName name="____obl1822">#REF!</definedName>
    <definedName name="____obl1823">#REF!</definedName>
    <definedName name="____obl1824">#REF!</definedName>
    <definedName name="____obl1825">#REF!</definedName>
    <definedName name="____obl1826">#REF!</definedName>
    <definedName name="____obl1827">#REF!</definedName>
    <definedName name="____obl1828">#REF!</definedName>
    <definedName name="____obl1829">#REF!</definedName>
    <definedName name="____obl183">#REF!</definedName>
    <definedName name="____obl1831">#REF!</definedName>
    <definedName name="____obl1832">#REF!</definedName>
    <definedName name="____obl184">#REF!</definedName>
    <definedName name="____obl185">#REF!</definedName>
    <definedName name="____obl186">#REF!</definedName>
    <definedName name="____obl187">#REF!</definedName>
    <definedName name="____obl24">#REF!</definedName>
    <definedName name="____xlnm.Criteria">"#REF!"</definedName>
    <definedName name="____xlnm.Database">"#REF!"</definedName>
    <definedName name="____xlnm_Criteria">NA()</definedName>
    <definedName name="____xlnm_Database">NA()</definedName>
    <definedName name="____xlnm_Print_Area">NA()</definedName>
    <definedName name="____xlnm_Print_Titles">NA()</definedName>
    <definedName name="___B100000" localSheetId="7">#REF!</definedName>
    <definedName name="___B100000">#REF!</definedName>
    <definedName name="___BPK1" localSheetId="7">#REF!</definedName>
    <definedName name="___BPK1">#REF!</definedName>
    <definedName name="___BPK2" localSheetId="7">#REF!</definedName>
    <definedName name="___BPK2">#REF!</definedName>
    <definedName name="___BPK3">#REF!</definedName>
    <definedName name="___E100000">#REF!</definedName>
    <definedName name="___E17000">#REF!</definedName>
    <definedName name="___E19000">#REF!</definedName>
    <definedName name="___E99999">#REF!</definedName>
    <definedName name="___eps2">#REF!</definedName>
    <definedName name="___obl11">#REF!</definedName>
    <definedName name="___obl12">#REF!</definedName>
    <definedName name="___obl13">#REF!</definedName>
    <definedName name="___obl14">#REF!</definedName>
    <definedName name="___obl15">#REF!</definedName>
    <definedName name="___obl16">#REF!</definedName>
    <definedName name="___obl17">#REF!</definedName>
    <definedName name="___obl1710">#REF!</definedName>
    <definedName name="___obl1711">#REF!</definedName>
    <definedName name="___obl1712">#REF!</definedName>
    <definedName name="___obl1713">#REF!</definedName>
    <definedName name="___obl1714">#REF!</definedName>
    <definedName name="___obl1715">#REF!</definedName>
    <definedName name="___obl1716">#REF!</definedName>
    <definedName name="___obl1717">#REF!</definedName>
    <definedName name="___obl1718">#REF!</definedName>
    <definedName name="___obl1719">#REF!</definedName>
    <definedName name="___obl173">#REF!</definedName>
    <definedName name="___obl174">#REF!</definedName>
    <definedName name="___obl175">#REF!</definedName>
    <definedName name="___obl176">#REF!</definedName>
    <definedName name="___obl177">#REF!</definedName>
    <definedName name="___obl178">#REF!</definedName>
    <definedName name="___obl179">#REF!</definedName>
    <definedName name="___obl18">#REF!</definedName>
    <definedName name="___obl181">#REF!</definedName>
    <definedName name="___obl1816">#REF!</definedName>
    <definedName name="___obl1820">#REF!</definedName>
    <definedName name="___obl1821">#REF!</definedName>
    <definedName name="___obl1822">#REF!</definedName>
    <definedName name="___obl1823">#REF!</definedName>
    <definedName name="___obl1824">#REF!</definedName>
    <definedName name="___obl1825">#REF!</definedName>
    <definedName name="___obl1826">#REF!</definedName>
    <definedName name="___obl1827">#REF!</definedName>
    <definedName name="___obl1828">#REF!</definedName>
    <definedName name="___obl1829">#REF!</definedName>
    <definedName name="___obl183">#REF!</definedName>
    <definedName name="___obl1831">#REF!</definedName>
    <definedName name="___obl1832">#REF!</definedName>
    <definedName name="___obl184">#REF!</definedName>
    <definedName name="___obl185">#REF!</definedName>
    <definedName name="___obl186">#REF!</definedName>
    <definedName name="___obl187">#REF!</definedName>
    <definedName name="___SLC16">#REF!</definedName>
    <definedName name="___xlnm.Criteria">"#REF!"</definedName>
    <definedName name="___xlnm.Database">"#REF!"</definedName>
    <definedName name="___xlnm.Print_Area">"#REF!"</definedName>
    <definedName name="___xlnm.Print_Titles">"#REF!"</definedName>
    <definedName name="___xlnm_Criteria">"#ref!"</definedName>
    <definedName name="___xlnm_Database">"#ref!"</definedName>
    <definedName name="___xlnm_Print_Area">"#ref!"</definedName>
    <definedName name="___xlnm_Print_Titles">"#ref!"</definedName>
    <definedName name="__2" localSheetId="7">#REF!</definedName>
    <definedName name="__2">#REF!</definedName>
    <definedName name="__3" localSheetId="7">#REF!</definedName>
    <definedName name="__3">#REF!</definedName>
    <definedName name="__4" localSheetId="7">#REF!</definedName>
    <definedName name="__4">#REF!</definedName>
    <definedName name="__BPK1" localSheetId="7">[1]Položky!#REF!</definedName>
    <definedName name="__BPK1">[1]Položky!#REF!</definedName>
    <definedName name="__BPK2" localSheetId="7">[1]Položky!#REF!</definedName>
    <definedName name="__BPK2">[1]Položky!#REF!</definedName>
    <definedName name="__BPK3" localSheetId="7">[1]Položky!#REF!</definedName>
    <definedName name="__BPK3">[1]Položky!#REF!</definedName>
    <definedName name="__CENA__" localSheetId="1">Archstav!$G$8:$G$610</definedName>
    <definedName name="__CENA__" localSheetId="2">Bourání!$G$8:$G$87</definedName>
    <definedName name="__CENA__" localSheetId="0">#REF!</definedName>
    <definedName name="__CENA__" localSheetId="7">#REF!</definedName>
    <definedName name="__CENA__">#REF!</definedName>
    <definedName name="__MAIN__" localSheetId="1">Archstav!$A$1:$CK$609</definedName>
    <definedName name="__MAIN__" localSheetId="2">Bourání!$A$1:$CK$86</definedName>
    <definedName name="__MAIN__" localSheetId="0">#REF!</definedName>
    <definedName name="__MAIN__" localSheetId="7">#REF!</definedName>
    <definedName name="__MAIN__">#REF!</definedName>
    <definedName name="__MAIN1__" localSheetId="7">#REF!</definedName>
    <definedName name="__MAIN1__">#REF!</definedName>
    <definedName name="__MAIN2__" localSheetId="1">#REF!</definedName>
    <definedName name="__MAIN2__" localSheetId="2">#REF!</definedName>
    <definedName name="__MAIN2__" localSheetId="0">Rekapitulace!$B$1:$E$19</definedName>
    <definedName name="__MAIN2__" localSheetId="7">#REF!</definedName>
    <definedName name="__MAIN2__">#REF!</definedName>
    <definedName name="__MAIN3__" localSheetId="1">#REF!</definedName>
    <definedName name="__MAIN3__" localSheetId="2">#REF!</definedName>
    <definedName name="__MAIN3__" localSheetId="0">#REF!</definedName>
    <definedName name="__MAIN3__">#REF!</definedName>
    <definedName name="__MvymF__">'[2]1PS 6'!#REF!</definedName>
    <definedName name="__obl11" localSheetId="7">#REF!</definedName>
    <definedName name="__obl11">#REF!</definedName>
    <definedName name="__obl12" localSheetId="7">#REF!</definedName>
    <definedName name="__obl12">#REF!</definedName>
    <definedName name="__obl13" localSheetId="7">#REF!</definedName>
    <definedName name="__obl13">#REF!</definedName>
    <definedName name="__obl14">#REF!</definedName>
    <definedName name="__obl15">#REF!</definedName>
    <definedName name="__obl16">#REF!</definedName>
    <definedName name="__obl17">#REF!</definedName>
    <definedName name="__obl1710">#REF!</definedName>
    <definedName name="__obl1711">#REF!</definedName>
    <definedName name="__obl1712">#REF!</definedName>
    <definedName name="__obl1713">#REF!</definedName>
    <definedName name="__obl1714">#REF!</definedName>
    <definedName name="__obl1715">#REF!</definedName>
    <definedName name="__obl1716">#REF!</definedName>
    <definedName name="__obl1717">#REF!</definedName>
    <definedName name="__obl1718">#REF!</definedName>
    <definedName name="__obl1719">#REF!</definedName>
    <definedName name="__obl173">#REF!</definedName>
    <definedName name="__obl174">#REF!</definedName>
    <definedName name="__obl175">#REF!</definedName>
    <definedName name="__obl176">#REF!</definedName>
    <definedName name="__obl177">#REF!</definedName>
    <definedName name="__obl178">#REF!</definedName>
    <definedName name="__obl179">#REF!</definedName>
    <definedName name="__obl18">#REF!</definedName>
    <definedName name="__obl181">#REF!</definedName>
    <definedName name="__obl1816">#REF!</definedName>
    <definedName name="__obl1820">#REF!</definedName>
    <definedName name="__obl1821">#REF!</definedName>
    <definedName name="__obl1822">#REF!</definedName>
    <definedName name="__obl1823">#REF!</definedName>
    <definedName name="__obl1824">#REF!</definedName>
    <definedName name="__obl1825">#REF!</definedName>
    <definedName name="__obl1826">#REF!</definedName>
    <definedName name="__obl1827">#REF!</definedName>
    <definedName name="__obl1828">#REF!</definedName>
    <definedName name="__obl1829">#REF!</definedName>
    <definedName name="__obl183">#REF!</definedName>
    <definedName name="__obl1831">#REF!</definedName>
    <definedName name="__obl1832">#REF!</definedName>
    <definedName name="__obl184">#REF!</definedName>
    <definedName name="__obl185">#REF!</definedName>
    <definedName name="__obl186">#REF!</definedName>
    <definedName name="__obl187">#REF!</definedName>
    <definedName name="__odd45">'[3]SO 01c_AS'!#REF!</definedName>
    <definedName name="__odd6">'[3]SO 01c_AS'!#REF!</definedName>
    <definedName name="__odd61">'[3]SO 01c_AS'!#REF!</definedName>
    <definedName name="__odd62">'[3]SO 01c_AS'!#REF!</definedName>
    <definedName name="__odd63">'[3]SO 01c_AS'!#REF!</definedName>
    <definedName name="__odd64">'[3]SO 01c_AS'!#REF!</definedName>
    <definedName name="__odd7">'[3]SO 01c_AS'!#REF!</definedName>
    <definedName name="__odd71">'[3]SO 01c_AS'!#REF!</definedName>
    <definedName name="__odd711">'[3]SO 01c_AS'!#REF!</definedName>
    <definedName name="__odd712">'[3]SO 01c_AS'!#REF!</definedName>
    <definedName name="__odd713">'[3]SO 01c_AS'!#REF!</definedName>
    <definedName name="__odd714">'[3]SO 01c_AS'!#REF!</definedName>
    <definedName name="__odd715">'[3]SO 01c_AS'!#REF!</definedName>
    <definedName name="__odd716">'[3]SO 01c_AS'!#REF!</definedName>
    <definedName name="__odd717">'[3]SO 01c_AS'!#REF!</definedName>
    <definedName name="__odd718">'[3]SO 01c_AS'!#REF!</definedName>
    <definedName name="__odd719">'[3]SO 01c_AS'!#REF!</definedName>
    <definedName name="__odd72">'[3]SO 01c_AS'!#REF!</definedName>
    <definedName name="__odd721">'[3]SO 01c_AS'!#REF!</definedName>
    <definedName name="__odd7210">'[3]SO 01c_AS'!#REF!</definedName>
    <definedName name="__odd722">'[3]SO 01c_AS'!#REF!</definedName>
    <definedName name="__odd723">'[3]SO 01c_AS'!#REF!</definedName>
    <definedName name="__odd724">'[3]SO 01c_AS'!#REF!</definedName>
    <definedName name="__odd725">'[3]SO 01c_AS'!#REF!</definedName>
    <definedName name="__odd726">'[3]SO 01c_AS'!#REF!</definedName>
    <definedName name="__odd727">'[3]SO 01c_AS'!#REF!</definedName>
    <definedName name="__odd728">'[3]SO 01c_AS'!#REF!</definedName>
    <definedName name="__odd729">'[3]SO 01c_AS'!#REF!</definedName>
    <definedName name="__odd8">'[3]SO 01c_AS'!#REF!</definedName>
    <definedName name="__odd81">'[3]SO 01c_AS'!#REF!</definedName>
    <definedName name="__odd82" localSheetId="7">#REF!</definedName>
    <definedName name="__odd82">#REF!</definedName>
    <definedName name="__odd83" localSheetId="7">#REF!</definedName>
    <definedName name="__odd83">#REF!</definedName>
    <definedName name="__odd84" localSheetId="7">#REF!</definedName>
    <definedName name="__odd84">#REF!</definedName>
    <definedName name="__odd85">#REF!</definedName>
    <definedName name="__odd86">#REF!</definedName>
    <definedName name="__odd87">#REF!</definedName>
    <definedName name="__odd88">#REF!</definedName>
    <definedName name="__odd89">#REF!</definedName>
    <definedName name="__odd9">'[3]SO 01c_AS'!#REF!</definedName>
    <definedName name="__rek1">'[3]SO 01c_AS'!#REF!</definedName>
    <definedName name="__rek11">'[3]SO 01c_AS'!#REF!</definedName>
    <definedName name="__rek12">'[3]SO 01c_AS'!#REF!</definedName>
    <definedName name="__rek13">'[3]SO 01c_AS'!#REF!</definedName>
    <definedName name="__rek14">'[3]SO 01c_AS'!#REF!</definedName>
    <definedName name="__rek15">'[3]SO 01c_AS'!#REF!</definedName>
    <definedName name="__rek16">'[3]SO 01c_AS'!#REF!</definedName>
    <definedName name="__rek2">'[3]SO 01c_AS'!#REF!</definedName>
    <definedName name="__rek21">'[3]SO 01c_AS'!#REF!</definedName>
    <definedName name="__rek22">'[3]SO 01c_AS'!#REF!</definedName>
    <definedName name="__rek23">'[3]SO 01c_AS'!#REF!</definedName>
    <definedName name="__rek24">'[3]SO 01c_AS'!#REF!</definedName>
    <definedName name="__rek25">'[3]SO 01c_AS'!#REF!</definedName>
    <definedName name="__rek26">'[3]SO 01c_AS'!#REF!</definedName>
    <definedName name="__rek3">'[3]SO 01c_AS'!#REF!</definedName>
    <definedName name="__rek31">'[3]SO 01c_AS'!#REF!</definedName>
    <definedName name="__rek32">'[3]SO 01c_AS'!#REF!</definedName>
    <definedName name="__rek33">'[3]SO 01c_AS'!#REF!</definedName>
    <definedName name="__rek34">'[3]SO 01c_AS'!#REF!</definedName>
    <definedName name="__rek35">'[3]SO 01c_AS'!#REF!</definedName>
    <definedName name="__rek36">'[3]SO 01c_AS'!#REF!</definedName>
    <definedName name="__rek37">'[3]SO 01c_AS'!#REF!</definedName>
    <definedName name="__rek38">'[3]SO 01c_AS'!#REF!</definedName>
    <definedName name="__rek39">'[3]SO 01c_AS'!#REF!</definedName>
    <definedName name="__rek4">'[3]SO 01c_AS'!#REF!</definedName>
    <definedName name="__rek41">'[3]SO 01c_AS'!#REF!</definedName>
    <definedName name="__rek42">'[3]SO 01c_AS'!#REF!</definedName>
    <definedName name="__rek43">'[3]SO 01c_AS'!#REF!</definedName>
    <definedName name="__rek44">'[3]SO 01c_AS'!#REF!</definedName>
    <definedName name="__rek45">'[3]SO 01c_AS'!#REF!</definedName>
    <definedName name="__rek46">'[3]SO 01c_AS'!#REF!</definedName>
    <definedName name="__rek5">'[3]SO 01c_AS'!#REF!</definedName>
    <definedName name="__rek51">'[3]SO 01c_AS'!#REF!</definedName>
    <definedName name="__rek52">'[3]SO 01c_AS'!#REF!</definedName>
    <definedName name="__rek53">'[3]SO 01c_AS'!#REF!</definedName>
    <definedName name="__rek54">'[3]SO 01c_AS'!#REF!</definedName>
    <definedName name="__rek55">'[3]SO 01c_AS'!#REF!</definedName>
    <definedName name="__rek56">'[3]SO 01c_AS'!#REF!</definedName>
    <definedName name="__rek57">'[3]SO 01c_AS'!#REF!</definedName>
    <definedName name="__rek58">'[3]SO 01c_AS'!#REF!</definedName>
    <definedName name="__rek59">'[3]SO 01c_AS'!#REF!</definedName>
    <definedName name="__rek6">'[3]SO 01c_AS'!#REF!</definedName>
    <definedName name="__rek61">'[3]SO 01c_AS'!#REF!</definedName>
    <definedName name="__rek62">'[3]SO 01c_AS'!#REF!</definedName>
    <definedName name="__rek63">'[3]SO 01c_AS'!#REF!</definedName>
    <definedName name="__rek64">'[3]SO 01c_AS'!#REF!</definedName>
    <definedName name="__rek7">'[3]SO 01c_AS'!#REF!</definedName>
    <definedName name="__rek71">'[3]SO 01c_AS'!#REF!</definedName>
    <definedName name="__rek711">'[3]SO 01c_AS'!#REF!</definedName>
    <definedName name="__rek712">'[3]SO 01c_AS'!#REF!</definedName>
    <definedName name="__rek713">'[3]SO 01c_AS'!#REF!</definedName>
    <definedName name="__rek714">'[3]SO 01c_AS'!#REF!</definedName>
    <definedName name="__rek715">'[3]SO 01c_AS'!#REF!</definedName>
    <definedName name="__rek716">'[3]SO 01c_AS'!#REF!</definedName>
    <definedName name="__rek717">'[3]SO 01c_AS'!#REF!</definedName>
    <definedName name="__rek718">'[3]SO 01c_AS'!#REF!</definedName>
    <definedName name="__rek719">'[3]SO 01c_AS'!#REF!</definedName>
    <definedName name="__rek72">'[3]SO 01c_AS'!#REF!</definedName>
    <definedName name="__rek721">'[3]SO 01c_AS'!#REF!</definedName>
    <definedName name="__rek7210">'[3]SO 01c_AS'!#REF!</definedName>
    <definedName name="__rek722">'[3]SO 01c_AS'!#REF!</definedName>
    <definedName name="__rek723">'[3]SO 01c_AS'!#REF!</definedName>
    <definedName name="__rek724">'[3]SO 01c_AS'!#REF!</definedName>
    <definedName name="__rek725">'[3]SO 01c_AS'!#REF!</definedName>
    <definedName name="__rek726">'[3]SO 01c_AS'!#REF!</definedName>
    <definedName name="__rek727">'[3]SO 01c_AS'!#REF!</definedName>
    <definedName name="__rek728">'[3]SO 01c_AS'!#REF!</definedName>
    <definedName name="__rek729">'[3]SO 01c_AS'!#REF!</definedName>
    <definedName name="__rek8">'[3]SO 01c_AS'!#REF!</definedName>
    <definedName name="__rek81">'[3]SO 01c_AS'!#REF!</definedName>
    <definedName name="__rek9">'[3]SO 01c_AS'!#REF!</definedName>
    <definedName name="__SAZBA__" localSheetId="1">Archstav!#REF!</definedName>
    <definedName name="__SAZBA__" localSheetId="2">Bourání!#REF!</definedName>
    <definedName name="__SAZBA__" localSheetId="0">#REF!</definedName>
    <definedName name="__SAZBA__" localSheetId="7">#REF!</definedName>
    <definedName name="__SAZBA__">#REF!</definedName>
    <definedName name="__SLC16" localSheetId="7">#REF!</definedName>
    <definedName name="__SLC16">#REF!</definedName>
    <definedName name="__T0__" localSheetId="1">Archstav!$A$7:$I$609</definedName>
    <definedName name="__T0__" localSheetId="2">Bourání!$A$7:$I$86</definedName>
    <definedName name="__T0__" localSheetId="0">#REF!</definedName>
    <definedName name="__T0__" localSheetId="7">#REF!</definedName>
    <definedName name="__T0__">#REF!</definedName>
    <definedName name="__T1__" localSheetId="1">Archstav!$A$8:$I$18</definedName>
    <definedName name="__T1__" localSheetId="2">Bourání!$A$8:$I$66</definedName>
    <definedName name="__T1__" localSheetId="0">#REF!</definedName>
    <definedName name="__T1__" localSheetId="7">#REF!</definedName>
    <definedName name="__T1__">#REF!</definedName>
    <definedName name="__T2__" localSheetId="1">Archstav!$A$9:$CK$9</definedName>
    <definedName name="__T2__" localSheetId="2">Bourání!$A$9:$CK$10</definedName>
    <definedName name="__T2__" localSheetId="0">#REF!</definedName>
    <definedName name="__T2__" localSheetId="7">#REF!</definedName>
    <definedName name="__T2__">#REF!</definedName>
    <definedName name="__T3__" localSheetId="1">Archstav!#REF!</definedName>
    <definedName name="__T3__" localSheetId="2">Bourání!$C$10:$D$10</definedName>
    <definedName name="__T3__" localSheetId="0">#REF!</definedName>
    <definedName name="__T3__" localSheetId="7">#REF!</definedName>
    <definedName name="__T3__">#REF!</definedName>
    <definedName name="__T4__" localSheetId="7">#REF!</definedName>
    <definedName name="__T4__">#REF!</definedName>
    <definedName name="__TE0__" localSheetId="1">#REF!</definedName>
    <definedName name="__TE0__" localSheetId="2">#REF!</definedName>
    <definedName name="__TE0__" localSheetId="0">#REF!</definedName>
    <definedName name="__TE0__">#REF!</definedName>
    <definedName name="__TE1__" localSheetId="1">#REF!</definedName>
    <definedName name="__TE1__" localSheetId="2">#REF!</definedName>
    <definedName name="__TE1__" localSheetId="0">#REF!</definedName>
    <definedName name="__TE1__" localSheetId="7">#REF!</definedName>
    <definedName name="__TE1__">#REF!</definedName>
    <definedName name="__TE2__" localSheetId="1">#REF!</definedName>
    <definedName name="__TE2__" localSheetId="2">#REF!</definedName>
    <definedName name="__TE2__" localSheetId="0">#REF!</definedName>
    <definedName name="__TE2__">#REF!</definedName>
    <definedName name="__TE3__" localSheetId="1">#REF!</definedName>
    <definedName name="__TE3__" localSheetId="2">#REF!</definedName>
    <definedName name="__TE3__">#REF!</definedName>
    <definedName name="__TR0__" localSheetId="1">#REF!</definedName>
    <definedName name="__TR0__" localSheetId="2">#REF!</definedName>
    <definedName name="__TR0__" localSheetId="0">Rekapitulace!#REF!</definedName>
    <definedName name="__TR0__" localSheetId="7">#REF!</definedName>
    <definedName name="__TR0__">#REF!</definedName>
    <definedName name="__TR1__" localSheetId="1">#REF!</definedName>
    <definedName name="__TR1__" localSheetId="2">#REF!</definedName>
    <definedName name="__TR1__" localSheetId="0">Rekapitulace!#REF!</definedName>
    <definedName name="__TR1__" localSheetId="7">#REF!</definedName>
    <definedName name="__TR1__">#REF!</definedName>
    <definedName name="__TR1___1">NA()</definedName>
    <definedName name="__TR2__" localSheetId="7">#REF!</definedName>
    <definedName name="__TR2__">#REF!</definedName>
    <definedName name="__xlnm.Criteria">"#REF!"</definedName>
    <definedName name="__xlnm.Database">"#REF!"</definedName>
    <definedName name="_a" localSheetId="7">#REF!</definedName>
    <definedName name="_a">#REF!</definedName>
    <definedName name="_abc_" localSheetId="7">#REF!</definedName>
    <definedName name="_abc_">#REF!</definedName>
    <definedName name="_BPK1" localSheetId="7">#REF!</definedName>
    <definedName name="_BPK1">#REF!</definedName>
    <definedName name="_BPK2">#REF!</definedName>
    <definedName name="_BPK3">#REF!</definedName>
    <definedName name="_E100000">#REF!</definedName>
    <definedName name="_E17000">#REF!</definedName>
    <definedName name="_E19000">#REF!</definedName>
    <definedName name="_E99999">#REF!</definedName>
    <definedName name="_eps2">#REF!</definedName>
    <definedName name="_xlnm._FilterDatabase" localSheetId="6" hidden="1">ELEKTRO!$F$1:$F$355</definedName>
    <definedName name="_odd1" localSheetId="7">#REF!</definedName>
    <definedName name="_odd1">#REF!</definedName>
    <definedName name="_odd11" localSheetId="7">#REF!</definedName>
    <definedName name="_odd11">#REF!</definedName>
    <definedName name="_odd12" localSheetId="7">#REF!</definedName>
    <definedName name="_odd12">#REF!</definedName>
    <definedName name="_odd13">#REF!</definedName>
    <definedName name="_odd14">#REF!</definedName>
    <definedName name="_odd15">#REF!</definedName>
    <definedName name="_odd16">#REF!</definedName>
    <definedName name="_odd2">#REF!</definedName>
    <definedName name="_odd21">#REF!</definedName>
    <definedName name="_odd22">#REF!</definedName>
    <definedName name="_odd23">#REF!</definedName>
    <definedName name="_odd24">#REF!</definedName>
    <definedName name="_odd25">#REF!</definedName>
    <definedName name="_odd26">#REF!</definedName>
    <definedName name="_odd3">#REF!</definedName>
    <definedName name="_odd31">#REF!</definedName>
    <definedName name="_odd32">#REF!</definedName>
    <definedName name="_odd33">#REF!</definedName>
    <definedName name="_odd34">#REF!</definedName>
    <definedName name="_odd35">#REF!</definedName>
    <definedName name="_odd36">#REF!</definedName>
    <definedName name="_odd37">#REF!</definedName>
    <definedName name="_odd38">#REF!</definedName>
    <definedName name="_odd39">#REF!</definedName>
    <definedName name="_odd4">#REF!</definedName>
    <definedName name="_odd41">#REF!</definedName>
    <definedName name="_odd42">#REF!</definedName>
    <definedName name="_odd43">#REF!</definedName>
    <definedName name="_odd44">#REF!</definedName>
    <definedName name="_odd45">'[3]SO 01c_AS'!#REF!</definedName>
    <definedName name="_odd46" localSheetId="7">#REF!</definedName>
    <definedName name="_odd46">#REF!</definedName>
    <definedName name="_odd5" localSheetId="7">#REF!</definedName>
    <definedName name="_odd5">#REF!</definedName>
    <definedName name="_odd51" localSheetId="7">#REF!</definedName>
    <definedName name="_odd51">#REF!</definedName>
    <definedName name="_odd52">#REF!</definedName>
    <definedName name="_odd53">#REF!</definedName>
    <definedName name="_odd54">#REF!</definedName>
    <definedName name="_odd55">#REF!</definedName>
    <definedName name="_odd56">#REF!</definedName>
    <definedName name="_odd57">#REF!</definedName>
    <definedName name="_odd58">#REF!</definedName>
    <definedName name="_odd59">#REF!</definedName>
    <definedName name="_odd6">'[3]SO 01c_AS'!#REF!</definedName>
    <definedName name="_odd61">'[3]SO 01c_AS'!#REF!</definedName>
    <definedName name="_odd62">'[3]SO 01c_AS'!#REF!</definedName>
    <definedName name="_odd63">'[3]SO 01c_AS'!#REF!</definedName>
    <definedName name="_odd64">'[3]SO 01c_AS'!#REF!</definedName>
    <definedName name="_odd7">'[3]SO 01c_AS'!#REF!</definedName>
    <definedName name="_odd71">'[3]SO 01c_AS'!#REF!</definedName>
    <definedName name="_odd711">'[3]SO 01c_AS'!#REF!</definedName>
    <definedName name="_odd712">'[3]SO 01c_AS'!#REF!</definedName>
    <definedName name="_odd713">'[3]SO 01c_AS'!#REF!</definedName>
    <definedName name="_odd714">'[3]SO 01c_AS'!#REF!</definedName>
    <definedName name="_odd715">'[3]SO 01c_AS'!#REF!</definedName>
    <definedName name="_odd716">'[3]SO 01c_AS'!#REF!</definedName>
    <definedName name="_odd717">'[3]SO 01c_AS'!#REF!</definedName>
    <definedName name="_odd718">'[3]SO 01c_AS'!#REF!</definedName>
    <definedName name="_odd719">'[3]SO 01c_AS'!#REF!</definedName>
    <definedName name="_odd72">'[3]SO 01c_AS'!#REF!</definedName>
    <definedName name="_odd721">'[3]SO 01c_AS'!#REF!</definedName>
    <definedName name="_odd7210">'[3]SO 01c_AS'!#REF!</definedName>
    <definedName name="_odd722">'[3]SO 01c_AS'!#REF!</definedName>
    <definedName name="_odd723">'[3]SO 01c_AS'!#REF!</definedName>
    <definedName name="_odd724">'[3]SO 01c_AS'!#REF!</definedName>
    <definedName name="_odd725">'[3]SO 01c_AS'!#REF!</definedName>
    <definedName name="_odd726">'[3]SO 01c_AS'!#REF!</definedName>
    <definedName name="_odd727">'[3]SO 01c_AS'!#REF!</definedName>
    <definedName name="_odd728">'[3]SO 01c_AS'!#REF!</definedName>
    <definedName name="_odd729">'[3]SO 01c_AS'!#REF!</definedName>
    <definedName name="_odd8">'[3]SO 01c_AS'!#REF!</definedName>
    <definedName name="_odd81">'[3]SO 01c_AS'!#REF!</definedName>
    <definedName name="_odd82" localSheetId="7">#REF!</definedName>
    <definedName name="_odd82">#REF!</definedName>
    <definedName name="_odd83" localSheetId="7">#REF!</definedName>
    <definedName name="_odd83">#REF!</definedName>
    <definedName name="_odd84" localSheetId="7">#REF!</definedName>
    <definedName name="_odd84">#REF!</definedName>
    <definedName name="_odd85">#REF!</definedName>
    <definedName name="_odd86">#REF!</definedName>
    <definedName name="_odd87">#REF!</definedName>
    <definedName name="_odd88">#REF!</definedName>
    <definedName name="_odd89">#REF!</definedName>
    <definedName name="_odd9">'[3]SO 01c_AS'!#REF!</definedName>
    <definedName name="_rek1">'[3]SO 01c_AS'!#REF!</definedName>
    <definedName name="_rek11">'[3]SO 01c_AS'!#REF!</definedName>
    <definedName name="_rek12">'[3]SO 01c_AS'!#REF!</definedName>
    <definedName name="_rek13">'[3]SO 01c_AS'!#REF!</definedName>
    <definedName name="_rek14">'[3]SO 01c_AS'!#REF!</definedName>
    <definedName name="_rek15">'[3]SO 01c_AS'!#REF!</definedName>
    <definedName name="_rek16">'[3]SO 01c_AS'!#REF!</definedName>
    <definedName name="_rek2">'[3]SO 01c_AS'!#REF!</definedName>
    <definedName name="_rek21">'[3]SO 01c_AS'!#REF!</definedName>
    <definedName name="_rek22">'[3]SO 01c_AS'!#REF!</definedName>
    <definedName name="_rek23">'[3]SO 01c_AS'!#REF!</definedName>
    <definedName name="_rek24">'[3]SO 01c_AS'!#REF!</definedName>
    <definedName name="_rek25">'[3]SO 01c_AS'!#REF!</definedName>
    <definedName name="_rek26">'[3]SO 01c_AS'!#REF!</definedName>
    <definedName name="_rek3">'[3]SO 01c_AS'!#REF!</definedName>
    <definedName name="_rek31">'[3]SO 01c_AS'!#REF!</definedName>
    <definedName name="_rek32">'[3]SO 01c_AS'!#REF!</definedName>
    <definedName name="_rek33">'[3]SO 01c_AS'!#REF!</definedName>
    <definedName name="_rek34">'[3]SO 01c_AS'!#REF!</definedName>
    <definedName name="_rek35">'[3]SO 01c_AS'!#REF!</definedName>
    <definedName name="_rek36">'[3]SO 01c_AS'!#REF!</definedName>
    <definedName name="_rek37">'[3]SO 01c_AS'!#REF!</definedName>
    <definedName name="_rek38">'[3]SO 01c_AS'!#REF!</definedName>
    <definedName name="_rek39">'[3]SO 01c_AS'!#REF!</definedName>
    <definedName name="_rek4">'[3]SO 01c_AS'!#REF!</definedName>
    <definedName name="_rek41">'[3]SO 01c_AS'!#REF!</definedName>
    <definedName name="_rek42">'[3]SO 01c_AS'!#REF!</definedName>
    <definedName name="_rek43">'[3]SO 01c_AS'!#REF!</definedName>
    <definedName name="_rek44">'[3]SO 01c_AS'!#REF!</definedName>
    <definedName name="_rek45">'[3]SO 01c_AS'!#REF!</definedName>
    <definedName name="_rek46">'[3]SO 01c_AS'!#REF!</definedName>
    <definedName name="_rek5">'[3]SO 01c_AS'!#REF!</definedName>
    <definedName name="_rek51">'[3]SO 01c_AS'!#REF!</definedName>
    <definedName name="_rek52">'[3]SO 01c_AS'!#REF!</definedName>
    <definedName name="_rek53">'[3]SO 01c_AS'!#REF!</definedName>
    <definedName name="_rek54">'[3]SO 01c_AS'!#REF!</definedName>
    <definedName name="_rek55">'[3]SO 01c_AS'!#REF!</definedName>
    <definedName name="_rek56">'[3]SO 01c_AS'!#REF!</definedName>
    <definedName name="_rek57">'[3]SO 01c_AS'!#REF!</definedName>
    <definedName name="_rek58">'[3]SO 01c_AS'!#REF!</definedName>
    <definedName name="_rek59">'[3]SO 01c_AS'!#REF!</definedName>
    <definedName name="_rek6">'[3]SO 01c_AS'!#REF!</definedName>
    <definedName name="_rek61">'[3]SO 01c_AS'!#REF!</definedName>
    <definedName name="_rek62">'[3]SO 01c_AS'!#REF!</definedName>
    <definedName name="_rek63">'[3]SO 01c_AS'!#REF!</definedName>
    <definedName name="_rek64">'[3]SO 01c_AS'!#REF!</definedName>
    <definedName name="_rek7">'[3]SO 01c_AS'!#REF!</definedName>
    <definedName name="_rek71">'[3]SO 01c_AS'!#REF!</definedName>
    <definedName name="_rek711">'[3]SO 01c_AS'!#REF!</definedName>
    <definedName name="_rek712">'[3]SO 01c_AS'!#REF!</definedName>
    <definedName name="_rek713">'[3]SO 01c_AS'!#REF!</definedName>
    <definedName name="_rek714">'[3]SO 01c_AS'!#REF!</definedName>
    <definedName name="_rek715">'[3]SO 01c_AS'!#REF!</definedName>
    <definedName name="_rek716">'[3]SO 01c_AS'!#REF!</definedName>
    <definedName name="_rek717">'[3]SO 01c_AS'!#REF!</definedName>
    <definedName name="_rek718">'[3]SO 01c_AS'!#REF!</definedName>
    <definedName name="_rek719">'[3]SO 01c_AS'!#REF!</definedName>
    <definedName name="_rek72">'[3]SO 01c_AS'!#REF!</definedName>
    <definedName name="_rek721">'[3]SO 01c_AS'!#REF!</definedName>
    <definedName name="_rek7210">'[3]SO 01c_AS'!#REF!</definedName>
    <definedName name="_rek722">'[3]SO 01c_AS'!#REF!</definedName>
    <definedName name="_rek723">'[3]SO 01c_AS'!#REF!</definedName>
    <definedName name="_rek724">'[3]SO 01c_AS'!#REF!</definedName>
    <definedName name="_rek725">'[3]SO 01c_AS'!#REF!</definedName>
    <definedName name="_rek726">'[3]SO 01c_AS'!#REF!</definedName>
    <definedName name="_rek727">'[3]SO 01c_AS'!#REF!</definedName>
    <definedName name="_rek728">'[3]SO 01c_AS'!#REF!</definedName>
    <definedName name="_rek729">'[3]SO 01c_AS'!#REF!</definedName>
    <definedName name="_rek8">'[3]SO 01c_AS'!#REF!</definedName>
    <definedName name="_rek81">'[3]SO 01c_AS'!#REF!</definedName>
    <definedName name="_rek9">'[3]SO 01c_AS'!#REF!</definedName>
    <definedName name="_SLC16" localSheetId="7">#REF!</definedName>
    <definedName name="_SLC16">#REF!</definedName>
    <definedName name="a" localSheetId="7">#REF!</definedName>
    <definedName name="a">#REF!</definedName>
    <definedName name="aa" localSheetId="7">#REF!</definedName>
    <definedName name="aa">#REF!</definedName>
    <definedName name="aaa" localSheetId="7">'[4]Nabídka - EZS Alarmcom (Česky)'!#REF!</definedName>
    <definedName name="aaa">'[4]Nabídka - EZS Alarmcom (Česky)'!#REF!</definedName>
    <definedName name="abc" localSheetId="7">#REF!</definedName>
    <definedName name="abc">#REF!</definedName>
    <definedName name="Adresovatelné_hlásiče_a_doplňky_adresovatelného_vedení_LOOP_500" localSheetId="7">#REF!</definedName>
    <definedName name="Adresovatelné_hlásiče_a_doplňky_adresovatelného_vedení_LOOP_500">#REF!</definedName>
    <definedName name="Adresovatelné_hlásiče_adresovatelného_vedení_LOOP_500__zóna_2_dle_ČSN_60079_14" localSheetId="7">#REF!</definedName>
    <definedName name="Adresovatelné_hlásiče_adresovatelného_vedení_LOOP_500__zóna_2_dle_ČSN_60079_14">#REF!</definedName>
    <definedName name="Adresovatelné_hlásiče_adresovatelného_vedení_ZETTLER_Expert__zóna_0__1_a_2_dle_ČSN_EN_60079_14">#REF!</definedName>
    <definedName name="Adresovatelné_interaktivní_senzory_a_doplňky_adresovatelného_vedení">#REF!</definedName>
    <definedName name="AE">#REF!</definedName>
    <definedName name="AE_1">#REF!</definedName>
    <definedName name="Akumulátory">#REF!</definedName>
    <definedName name="AL_obvodový_plášť">'[5]SO 11_1A Výkaz výměr'!#REF!</definedName>
    <definedName name="AL_obvodový_plášť_1">'[6]SO 11_1A Výkaz výměr'!#REF!</definedName>
    <definedName name="asdf" localSheetId="7">#REF!</definedName>
    <definedName name="asdf">#REF!</definedName>
    <definedName name="asfd" localSheetId="7">[1]Položky!#REF!</definedName>
    <definedName name="asfd">[1]Položky!#REF!</definedName>
    <definedName name="b">'[2]IO 0X'!$A$11:$Z$11</definedName>
    <definedName name="Banka" localSheetId="7">#REF!</definedName>
    <definedName name="Banka">#REF!</definedName>
    <definedName name="Banka_2" localSheetId="7">#REF!</definedName>
    <definedName name="Banka_2">#REF!</definedName>
    <definedName name="Banka_3" localSheetId="7">#REF!</definedName>
    <definedName name="Banka_3">#REF!</definedName>
    <definedName name="Banka_30">#REF!</definedName>
    <definedName name="Banka_32">#REF!</definedName>
    <definedName name="Banka_34">#REF!</definedName>
    <definedName name="Banka_35">#REF!</definedName>
    <definedName name="Banka_37">#REF!</definedName>
    <definedName name="Banka_4">#REF!</definedName>
    <definedName name="Banka_41">#REF!</definedName>
    <definedName name="Banka_42">#REF!</definedName>
    <definedName name="Banka_43">#REF!</definedName>
    <definedName name="battab">#REF!</definedName>
    <definedName name="battab_1">#REF!</definedName>
    <definedName name="Battzeit">#REF!</definedName>
    <definedName name="Battzeit_1">#REF!</definedName>
    <definedName name="bghrerr">#REF!</definedName>
    <definedName name="bhvfdgvf">#REF!</definedName>
    <definedName name="blb">#REF!</definedName>
    <definedName name="blb_6">#REF!</definedName>
    <definedName name="BPK1_6">#REF!</definedName>
    <definedName name="BPK2_6">#REF!</definedName>
    <definedName name="BPK3_6">#REF!</definedName>
    <definedName name="bvv">'[7]Nabídka - EZS Alarmcom (Česky)'!$C$3</definedName>
    <definedName name="celkrozp" localSheetId="7">#REF!</definedName>
    <definedName name="celkrozp">#REF!</definedName>
    <definedName name="Cena" localSheetId="7">#REF!</definedName>
    <definedName name="Cena">#REF!</definedName>
    <definedName name="Cena_1" localSheetId="7">#REF!</definedName>
    <definedName name="Cena_1">#REF!</definedName>
    <definedName name="Cena_dokumentace">#REF!</definedName>
    <definedName name="Cena1">#REF!</definedName>
    <definedName name="Cena1_1">#REF!</definedName>
    <definedName name="Cena2">#REF!</definedName>
    <definedName name="Cena2_1">#REF!</definedName>
    <definedName name="Cena3">#REF!</definedName>
    <definedName name="Cena3_1">#REF!</definedName>
    <definedName name="Cena4">#REF!</definedName>
    <definedName name="Cena4_1">#REF!</definedName>
    <definedName name="Cena5">#REF!</definedName>
    <definedName name="Cena5_1">#REF!</definedName>
    <definedName name="Cena6">#REF!</definedName>
    <definedName name="Cena6_1">#REF!</definedName>
    <definedName name="Cena7">#REF!</definedName>
    <definedName name="Cena7_1">#REF!</definedName>
    <definedName name="Cena8">#REF!</definedName>
    <definedName name="Cena8_1">#REF!</definedName>
    <definedName name="cif">#REF!</definedName>
    <definedName name="cif_1">#REF!</definedName>
    <definedName name="cisloobjektu">'[8]Krycí list'!$A$5</definedName>
    <definedName name="cisloobjektu_6" localSheetId="7">#REF!</definedName>
    <definedName name="cisloobjektu_6">#REF!</definedName>
    <definedName name="CisloRozpoctu" localSheetId="5">'[9]Krycí list'!$C$2</definedName>
    <definedName name="CisloRozpoctu" localSheetId="4">'[9]Krycí list'!$C$2</definedName>
    <definedName name="CisloRozpoctu" localSheetId="3">'[9]Krycí list'!$C$2</definedName>
    <definedName name="CisloRozpoctu">'[10]Krycí list'!$C$2</definedName>
    <definedName name="cislostavby" localSheetId="5">'[9]Krycí list'!$A$7</definedName>
    <definedName name="cislostavby" localSheetId="4">'[9]Krycí list'!$A$7</definedName>
    <definedName name="cislostavby" localSheetId="3">'[9]Krycí list'!$A$7</definedName>
    <definedName name="cislostavby">'[11]Krycí list'!$A$7</definedName>
    <definedName name="cislostavby_6" localSheetId="7">#REF!</definedName>
    <definedName name="cislostavby_6">#REF!</definedName>
    <definedName name="Clo" localSheetId="7">#REF!</definedName>
    <definedName name="Clo">#REF!</definedName>
    <definedName name="Clo_2" localSheetId="7">#REF!</definedName>
    <definedName name="Clo_2">#REF!</definedName>
    <definedName name="Clo_3">#REF!</definedName>
    <definedName name="Clo_30">#REF!</definedName>
    <definedName name="Clo_32">#REF!</definedName>
    <definedName name="Clo_34">#REF!</definedName>
    <definedName name="Clo_35">#REF!</definedName>
    <definedName name="Clo_37">#REF!</definedName>
    <definedName name="Clo_4">#REF!</definedName>
    <definedName name="Clo_41">#REF!</definedName>
    <definedName name="Clo_42">#REF!</definedName>
    <definedName name="Clo_43">#REF!</definedName>
    <definedName name="Com.">#REF!</definedName>
    <definedName name="Com._1">#REF!</definedName>
    <definedName name="d">#REF!</definedName>
    <definedName name="datab.">#REF!</definedName>
    <definedName name="datab_">"#ref!"</definedName>
    <definedName name="Database" localSheetId="7">#REF!</definedName>
    <definedName name="Database">#REF!</definedName>
    <definedName name="Database_1" localSheetId="7">#REF!</definedName>
    <definedName name="Database_1">#REF!</definedName>
    <definedName name="_xlnm.Database" localSheetId="7">#REF!</definedName>
    <definedName name="_xlnm.Database">#REF!</definedName>
    <definedName name="DATE___0_1">0</definedName>
    <definedName name="DATE___0_2">0</definedName>
    <definedName name="Datum">#REF!</definedName>
    <definedName name="Datum_1" localSheetId="7">[12]MaR!#REF!</definedName>
    <definedName name="Datum_1">[12]MaR!#REF!</definedName>
    <definedName name="Datum_9" localSheetId="7">#REF!</definedName>
    <definedName name="Datum_9">#REF!</definedName>
    <definedName name="debil" localSheetId="7">#REF!</definedName>
    <definedName name="debil">#REF!</definedName>
    <definedName name="debil_6" localSheetId="7">#REF!</definedName>
    <definedName name="debil_6">#REF!</definedName>
    <definedName name="dem___0_1">0</definedName>
    <definedName name="dem___0_2">0</definedName>
    <definedName name="detail_T4" localSheetId="7">'[3]SO 01c_AS'!#REF!</definedName>
    <definedName name="detail_T4">'[3]SO 01c_AS'!#REF!</definedName>
    <definedName name="detail_T4_6" localSheetId="7">#REF!</definedName>
    <definedName name="detail_T4_6">#REF!</definedName>
    <definedName name="df" localSheetId="7">#REF!</definedName>
    <definedName name="df">#REF!</definedName>
    <definedName name="dfdaf" localSheetId="7">#REF!</definedName>
    <definedName name="dfdaf">#REF!</definedName>
    <definedName name="dg" localSheetId="7">'[7]Nabídka - EZS Alarmcom (Česky)'!#REF!</definedName>
    <definedName name="dg">'[7]Nabídka - EZS Alarmcom (Česky)'!#REF!</definedName>
    <definedName name="Dil" localSheetId="7">#REF!</definedName>
    <definedName name="Dil">#REF!</definedName>
    <definedName name="Dil_6" localSheetId="7">#REF!</definedName>
    <definedName name="Dil_6">#REF!</definedName>
    <definedName name="Dispečink" localSheetId="7">[13]MaR!#REF!</definedName>
    <definedName name="Dispečink">[13]MaR!#REF!</definedName>
    <definedName name="Dispečink_1" localSheetId="7">[12]MaR!#REF!</definedName>
    <definedName name="Dispečink_1">[12]MaR!#REF!</definedName>
    <definedName name="DKGJSDGS" localSheetId="7">#REF!</definedName>
    <definedName name="DKGJSDGS">#REF!</definedName>
    <definedName name="Dodavka" localSheetId="7">#REF!</definedName>
    <definedName name="Dodavka">#REF!</definedName>
    <definedName name="Dodavka_6" localSheetId="7">#REF!</definedName>
    <definedName name="Dodavka_6">#REF!</definedName>
    <definedName name="Dodavka0">#REF!</definedName>
    <definedName name="Dodavka0_6">#REF!</definedName>
    <definedName name="Doprava">#REF!</definedName>
    <definedName name="Doprava_2">#REF!</definedName>
    <definedName name="Doprava_3">#REF!</definedName>
    <definedName name="Doprava_30">#REF!</definedName>
    <definedName name="Doprava_32">#REF!</definedName>
    <definedName name="Doprava_34">#REF!</definedName>
    <definedName name="Doprava_35">#REF!</definedName>
    <definedName name="Doprava_37">#REF!</definedName>
    <definedName name="Doprava_4">#REF!</definedName>
    <definedName name="Doprava_41">#REF!</definedName>
    <definedName name="Doprava_42">#REF!</definedName>
    <definedName name="Doprava_43">#REF!</definedName>
    <definedName name="dsfbhbg">#REF!</definedName>
    <definedName name="dveře_patra">#REF!</definedName>
    <definedName name="dveře_patra_6">#REF!</definedName>
    <definedName name="dveře_suterén">#REF!</definedName>
    <definedName name="dveře_suterén_6">#REF!</definedName>
    <definedName name="e">#REF!</definedName>
    <definedName name="E10000000">#REF!</definedName>
    <definedName name="ecu___0_1">0</definedName>
    <definedName name="ecu___0_2">0</definedName>
    <definedName name="Est_copy_první">#REF!</definedName>
    <definedName name="Est_copy_první_1">#REF!</definedName>
    <definedName name="Est_copy_první_6">#REF!</definedName>
    <definedName name="Est_poslední">#REF!</definedName>
    <definedName name="Est_poslední_1">#REF!</definedName>
    <definedName name="Est_poslední_6">#REF!</definedName>
    <definedName name="Est_první">#REF!</definedName>
    <definedName name="Est_první_1">#REF!</definedName>
    <definedName name="Est_první_6">#REF!</definedName>
    <definedName name="Excel_BuiltIn_Criteria">#REF!</definedName>
    <definedName name="Excel_BuiltIn_Criteria_1">#REF!</definedName>
    <definedName name="Excel_BuiltIn_Database">#REF!</definedName>
    <definedName name="Excel_BuiltIn_Database_1">#REF!</definedName>
    <definedName name="Excel_BuiltIn_Database_24">#REF!</definedName>
    <definedName name="Excel_BuiltIn_Database_56">#REF!</definedName>
    <definedName name="Excel_BuiltIn_Database_61">#REF!</definedName>
    <definedName name="Excel_BuiltIn_Extract">#REF!</definedName>
    <definedName name="Excel_BuiltIn_Extract_1">#REF!</definedName>
    <definedName name="Excel_BuiltIn_Print_Area" localSheetId="7">#REF!</definedName>
    <definedName name="Excel_BuiltIn_Print_Area">#REF!</definedName>
    <definedName name="Excel_BuiltIn_Print_Area_1_1" localSheetId="7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35" localSheetId="7">[14]ACS!#REF!</definedName>
    <definedName name="Excel_BuiltIn_Print_Area_35">[14]ACS!#REF!</definedName>
    <definedName name="Excel_BuiltIn_Print_Area_40" localSheetId="7">[14]Koup!#REF!</definedName>
    <definedName name="Excel_BuiltIn_Print_Area_40">[14]Koup!#REF!</definedName>
    <definedName name="Excel_BuiltIn_Print_Area_6" localSheetId="7">#REF!</definedName>
    <definedName name="Excel_BuiltIn_Print_Area_6">#REF!</definedName>
    <definedName name="Excel_BuiltIn_Print_Titles" localSheetId="7">#REF!</definedName>
    <definedName name="Excel_BuiltIn_Print_Titles">#REF!</definedName>
    <definedName name="Excel_BuiltIn_Print_Titles_1" localSheetId="7">#REF!</definedName>
    <definedName name="Excel_BuiltIn_Print_Titles_1">#REF!</definedName>
    <definedName name="Excel_BuiltIn_Print_Titles_10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34" localSheetId="7">[14]ACS!#REF!</definedName>
    <definedName name="Excel_BuiltIn_Print_Titles_34">[14]ACS!#REF!</definedName>
    <definedName name="Excel_BuiltIn_Print_Titles_35" localSheetId="7">[14]ACS!#REF!</definedName>
    <definedName name="Excel_BuiltIn_Print_Titles_35">[14]ACS!#REF!</definedName>
    <definedName name="Excel_BuiltIn_Print_Titles_37" localSheetId="7">[14]ACS!#REF!</definedName>
    <definedName name="Excel_BuiltIn_Print_Titles_37">[14]ACS!#REF!</definedName>
    <definedName name="Excel_BuiltIn_Print_Titles_4" localSheetId="7">#REF!</definedName>
    <definedName name="Excel_BuiltIn_Print_Titles_4">#REF!</definedName>
    <definedName name="Excel_BuiltIn_Print_Titles_41" localSheetId="7">[14]ACS!#REF!</definedName>
    <definedName name="Excel_BuiltIn_Print_Titles_41">[14]ACS!#REF!</definedName>
    <definedName name="Excel_BuiltIn_Print_Titles_42" localSheetId="7">[14]ACS!#REF!</definedName>
    <definedName name="Excel_BuiltIn_Print_Titles_42">[14]ACS!#REF!</definedName>
    <definedName name="Excel_BuiltIn_Print_Titles_43" localSheetId="7">[14]ACS!#REF!</definedName>
    <definedName name="Excel_BuiltIn_Print_Titles_43">[14]ACS!#REF!</definedName>
    <definedName name="Excel_BuiltIn_Print_Titles_5" localSheetId="7">#REF!</definedName>
    <definedName name="Excel_BuiltIn_Print_Titles_5">#REF!</definedName>
    <definedName name="Excel_BuiltIn_Print_Titles_58" localSheetId="7">[14]TS!#REF!</definedName>
    <definedName name="Excel_BuiltIn_Print_Titles_58">[14]TS!#REF!</definedName>
    <definedName name="Excel_BuiltIn_Print_Titles_59" localSheetId="7">[14]vodpříp!#REF!</definedName>
    <definedName name="Excel_BuiltIn_Print_Titles_59">[14]vodpříp!#REF!</definedName>
    <definedName name="Excel_BuiltIn_Print_Titles_6" localSheetId="7">#REF!</definedName>
    <definedName name="Excel_BuiltIn_Print_Titles_6">#REF!</definedName>
    <definedName name="Excel_BuiltIn_Print_Titles_7" localSheetId="7">#REF!</definedName>
    <definedName name="Excel_BuiltIn_Print_Titles_7">#REF!</definedName>
    <definedName name="Excel_BuiltIn_Print_Titles_8" localSheetId="7">#REF!</definedName>
    <definedName name="Excel_BuiltIn_Print_Titles_8">#REF!</definedName>
    <definedName name="Excel_BuiltIn_Print_Titles_9">#REF!</definedName>
    <definedName name="exter1">#REF!</definedName>
    <definedName name="Externí_jednotky_a_prvky_sítě_VESDAnet">#REF!</definedName>
    <definedName name="Externí_tabla_obsluhy">#REF!</definedName>
    <definedName name="_xlnm.Extract">#REF!</definedName>
    <definedName name="F">'[2]IO 0X'!$A$11:$Z$11</definedName>
    <definedName name="FA" localSheetId="7">#REF!</definedName>
    <definedName name="FA">#REF!</definedName>
    <definedName name="fds" localSheetId="7">#REF!</definedName>
    <definedName name="fds">#REF!</definedName>
    <definedName name="fdsa" localSheetId="7">[1]Položky!#REF!</definedName>
    <definedName name="fdsa">[1]Položky!#REF!</definedName>
    <definedName name="foot_Validity" localSheetId="7">'[4]Nabídka - EZS Alarmcom (Česky)'!#REF!</definedName>
    <definedName name="foot_Validity">'[4]Nabídka - EZS Alarmcom (Česky)'!#REF!</definedName>
    <definedName name="G___P__" localSheetId="7">#REF!</definedName>
    <definedName name="G___P__">#REF!</definedName>
    <definedName name="gbp___0_1">0</definedName>
    <definedName name="gbp___0_2">0</definedName>
    <definedName name="gf">'[7]Nabídka - EZS Alarmcom (Česky)'!$F$1</definedName>
    <definedName name="ghr" localSheetId="7">#REF!</definedName>
    <definedName name="ghr">#REF!</definedName>
    <definedName name="header_Date">'[4]Nabídka - EZS Alarmcom (Česky)'!$C$2</definedName>
    <definedName name="header_Firm">'[4]Nabídka - EZS Alarmcom (Česky)'!$C$3</definedName>
    <definedName name="header_Hicom">'[4]Nabídka - EZS Alarmcom (Česky)'!$F$1</definedName>
    <definedName name="header_Person">'[4]Nabídka - EZS Alarmcom (Česky)'!$C$4</definedName>
    <definedName name="Hlásiče_a_příslušenství_do_prostředí_s_nebezpečím_výbuchu" localSheetId="7">#REF!</definedName>
    <definedName name="Hlásiče_a_příslušenství_do_prostředí_s_nebezpečím_výbuchu">#REF!</definedName>
    <definedName name="Hlavička" localSheetId="7">[13]MaR!#REF!</definedName>
    <definedName name="Hlavička">[13]MaR!#REF!</definedName>
    <definedName name="Hlavička_1">[12]MaR!#REF!</definedName>
    <definedName name="hovado" localSheetId="7">#REF!</definedName>
    <definedName name="hovado">#REF!</definedName>
    <definedName name="hovado_6" localSheetId="7">#REF!</definedName>
    <definedName name="hovado_6">#REF!</definedName>
    <definedName name="hovno" localSheetId="7">#REF!</definedName>
    <definedName name="hovno">#REF!</definedName>
    <definedName name="hrubá_fasáda">#REF!</definedName>
    <definedName name="hrubá_fasáda_6">#REF!</definedName>
    <definedName name="HSV">[8]Rekapitulace!$E$22</definedName>
    <definedName name="HSV_6" localSheetId="7">#REF!</definedName>
    <definedName name="HSV_6">#REF!</definedName>
    <definedName name="HSV0" localSheetId="7">#REF!</definedName>
    <definedName name="HSV0">#REF!</definedName>
    <definedName name="HSV0_6" localSheetId="7">#REF!</definedName>
    <definedName name="HSV0_6">#REF!</definedName>
    <definedName name="HZS">[8]Rekapitulace!$I$22</definedName>
    <definedName name="HZS_6" localSheetId="7">#REF!</definedName>
    <definedName name="HZS_6">#REF!</definedName>
    <definedName name="HZS0" localSheetId="7">#REF!</definedName>
    <definedName name="HZS0">#REF!</definedName>
    <definedName name="HZS0_6" localSheetId="7">#REF!</definedName>
    <definedName name="HZS0_6">#REF!</definedName>
    <definedName name="Integr_poslední">#REF!</definedName>
    <definedName name="Integr_poslední_1">#REF!</definedName>
    <definedName name="Integr_poslední_6">#REF!</definedName>
    <definedName name="inter1">#REF!</definedName>
    <definedName name="Izolace_akustické">'[5]SO 11_1A Výkaz výměr'!#REF!</definedName>
    <definedName name="Izolace_akustické_1">'[6]SO 11_1A Výkaz výměr'!#REF!</definedName>
    <definedName name="Izolace_proti_vodě">'[5]SO 11_1A Výkaz výměr'!#REF!</definedName>
    <definedName name="Izolace_proti_vodě_1">'[6]SO 11_1A Výkaz výměr'!#REF!</definedName>
    <definedName name="j" localSheetId="7">#REF!</definedName>
    <definedName name="j">#REF!</definedName>
    <definedName name="JKSO" localSheetId="7">#REF!</definedName>
    <definedName name="JKSO">#REF!</definedName>
    <definedName name="JKSO_6" localSheetId="7">#REF!</definedName>
    <definedName name="JKSO_6">#REF!</definedName>
    <definedName name="jzzuggt">#REF!</definedName>
    <definedName name="k">'[2]IO 0X'!$A$11:$Z$11</definedName>
    <definedName name="kkkkkkkkkkkkk" localSheetId="7">#REF!</definedName>
    <definedName name="kkkkkkkkkkkkk">#REF!</definedName>
    <definedName name="Kod" localSheetId="7">#REF!</definedName>
    <definedName name="Kod">#REF!</definedName>
    <definedName name="Kod_1" localSheetId="7">#REF!</definedName>
    <definedName name="Kod_1">#REF!</definedName>
    <definedName name="Komunikace" localSheetId="7">'[5]SO 11_1A Výkaz výměr'!#REF!</definedName>
    <definedName name="Komunikace">'[5]SO 11_1A Výkaz výměr'!#REF!</definedName>
    <definedName name="Komunikace_1" localSheetId="7">'[6]SO 11_1A Výkaz výměr'!#REF!</definedName>
    <definedName name="Komunikace_1">'[6]SO 11_1A Výkaz výměr'!#REF!</definedName>
    <definedName name="konec" localSheetId="7">'[3]SO 01c_AS'!#REF!</definedName>
    <definedName name="konec">'[3]SO 01c_AS'!#REF!</definedName>
    <definedName name="konec_6" localSheetId="7">#REF!</definedName>
    <definedName name="konec_6">#REF!</definedName>
    <definedName name="Konfigurační_a_modelovací_SW_a_příslušenství_VESDA" localSheetId="7">#REF!</definedName>
    <definedName name="Konfigurační_a_modelovací_SW_a_příslušenství_VESDA">#REF!</definedName>
    <definedName name="Konstrukce_klempířské" localSheetId="7">'[5]SO 11_1A Výkaz výměr'!#REF!</definedName>
    <definedName name="Konstrukce_klempířské">'[5]SO 11_1A Výkaz výměr'!#REF!</definedName>
    <definedName name="Konstrukce_klempířské_1" localSheetId="7">'[6]SO 11_1A Výkaz výměr'!#REF!</definedName>
    <definedName name="Konstrukce_klempířské_1">'[6]SO 11_1A Výkaz výměr'!#REF!</definedName>
    <definedName name="Konstrukce_tesařské" localSheetId="7">'[15]SO 51.4 Výkaz výměr'!#REF!</definedName>
    <definedName name="Konstrukce_tesařské">'[15]SO 51.4 Výkaz výměr'!#REF!</definedName>
    <definedName name="Konstrukce_tesařské_1" localSheetId="7">'[16]SO 51_4 Výkaz výměr'!#REF!</definedName>
    <definedName name="Konstrukce_tesařské_1">'[16]SO 51_4 Výkaz výměr'!#REF!</definedName>
    <definedName name="Konstrukce_truhlářské" localSheetId="7">'[5]SO 11_1A Výkaz výměr'!#REF!</definedName>
    <definedName name="Konstrukce_truhlářské">'[5]SO 11_1A Výkaz výměr'!#REF!</definedName>
    <definedName name="Konstrukce_truhlářské_1">'[6]SO 11_1A Výkaz výměr'!#REF!</definedName>
    <definedName name="Konvenční_a_diagnostické_hlásiče_a_doplňky" localSheetId="7">#REF!</definedName>
    <definedName name="Konvenční_a_diagnostické_hlásiče_a_doplňky">#REF!</definedName>
    <definedName name="Kouřové_nasávací_hlásiče_VESDA_LaserPLUS" localSheetId="7">#REF!</definedName>
    <definedName name="Kouřové_nasávací_hlásiče_VESDA_LaserPLUS">#REF!</definedName>
    <definedName name="Kovové_stavební_doplňkové_konstrukce" localSheetId="7">'[5]SO 11_1A Výkaz výměr'!#REF!</definedName>
    <definedName name="Kovové_stavební_doplňkové_konstrukce">'[5]SO 11_1A Výkaz výměr'!#REF!</definedName>
    <definedName name="Kovové_stavební_doplňkové_konstrukce_1" localSheetId="7">'[6]SO 11_1A Výkaz výměr'!#REF!</definedName>
    <definedName name="Kovové_stavební_doplňkové_konstrukce_1">'[6]SO 11_1A Výkaz výměr'!#REF!</definedName>
    <definedName name="_xlnm.Criteria" localSheetId="7">#REF!</definedName>
    <definedName name="_xlnm.Criteria">#REF!</definedName>
    <definedName name="Kryt" localSheetId="7">#REF!</definedName>
    <definedName name="Kryt">#REF!</definedName>
    <definedName name="Kryt_1" localSheetId="7">#REF!</definedName>
    <definedName name="Kryt_1">#REF!</definedName>
    <definedName name="KSDK" localSheetId="7">'[15]SO 51.4 Výkaz výměr'!#REF!</definedName>
    <definedName name="KSDK">'[15]SO 51.4 Výkaz výměr'!#REF!</definedName>
    <definedName name="KSDK_1" localSheetId="7">'[16]SO 51_4 Výkaz výměr'!#REF!</definedName>
    <definedName name="KSDK_1">'[16]SO 51_4 Výkaz výměr'!#REF!</definedName>
    <definedName name="Kurz" localSheetId="7">#REF!</definedName>
    <definedName name="Kurz">#REF!</definedName>
    <definedName name="Kurz_2" localSheetId="7">#REF!</definedName>
    <definedName name="Kurz_2">#REF!</definedName>
    <definedName name="Kurz_3" localSheetId="7">#REF!</definedName>
    <definedName name="Kurz_3">#REF!</definedName>
    <definedName name="Kurz_30">#REF!</definedName>
    <definedName name="Kurz_32">#REF!</definedName>
    <definedName name="Kurz_34">#REF!</definedName>
    <definedName name="Kurz_35">#REF!</definedName>
    <definedName name="Kurz_37">#REF!</definedName>
    <definedName name="Kurz_4">#REF!</definedName>
    <definedName name="Kurz_41">#REF!</definedName>
    <definedName name="Kurz_42">#REF!</definedName>
    <definedName name="Kurz_43">#REF!</definedName>
    <definedName name="Kurz_USD">#REF!</definedName>
    <definedName name="l">#REF!</definedName>
    <definedName name="lines_Line_1_Lines">'[4]Nabídka - EZS Alarmcom (Česky)'!$F$3</definedName>
    <definedName name="lines_Line_1_Name">'[4]Nabídka - EZS Alarmcom (Česky)'!$D$3</definedName>
    <definedName name="lines_Line_2_Lines">'[4]Nabídka - EZS Alarmcom (Česky)'!$F$4</definedName>
    <definedName name="lines_Line_2_Name">'[4]Nabídka - EZS Alarmcom (Česky)'!$D$4</definedName>
    <definedName name="lines_Line_3_Lines">'[4]Nabídka - EZS Alarmcom (Česky)'!$F$5</definedName>
    <definedName name="lines_Line_3_Name">'[4]Nabídka - EZS Alarmcom (Česky)'!$D$5</definedName>
    <definedName name="LKZ" localSheetId="7">#REF!</definedName>
    <definedName name="LKZ">#REF!</definedName>
    <definedName name="LKZ_1" localSheetId="7">#REF!</definedName>
    <definedName name="LKZ_1">#REF!</definedName>
    <definedName name="lůkmlkm" localSheetId="7">#REF!</definedName>
    <definedName name="lůkmlkm">#REF!</definedName>
    <definedName name="lůkmlkm_6">#REF!</definedName>
    <definedName name="m">'[2]IO 0X'!$A$11:$Z$11</definedName>
    <definedName name="Malby__tapety__nátěry__nástřiky" localSheetId="7">'[5]SO 11_1A Výkaz výměr'!#REF!</definedName>
    <definedName name="Malby__tapety__nátěry__nástřiky">'[5]SO 11_1A Výkaz výměr'!#REF!</definedName>
    <definedName name="Malby__tapety__nátěry__nástřiky_1">'[6]SO 11_1A Výkaz výměr'!#REF!</definedName>
    <definedName name="Marže" localSheetId="7">#REF!</definedName>
    <definedName name="Marže">#REF!</definedName>
    <definedName name="Mena" localSheetId="5">[17]Stavba!$J$29</definedName>
    <definedName name="Mena" localSheetId="4">[18]Stavba!$J$29</definedName>
    <definedName name="Mena" localSheetId="3">[19]Stavba!$J$29</definedName>
    <definedName name="Mena">[20]Stavba!$J$29</definedName>
    <definedName name="minkap" localSheetId="7">#REF!</definedName>
    <definedName name="minkap">#REF!</definedName>
    <definedName name="minkap_1" localSheetId="7">#REF!</definedName>
    <definedName name="minkap_1">#REF!</definedName>
    <definedName name="MJ" localSheetId="7">#REF!</definedName>
    <definedName name="MJ">#REF!</definedName>
    <definedName name="MJ_6">#REF!</definedName>
    <definedName name="Mont">[8]Rekapitulace!$H$22</definedName>
    <definedName name="Mont_6" localSheetId="7">#REF!</definedName>
    <definedName name="Mont_6">#REF!</definedName>
    <definedName name="Montaz0" localSheetId="7">#REF!</definedName>
    <definedName name="Montaz0">#REF!</definedName>
    <definedName name="Montaz0_6" localSheetId="7">#REF!</definedName>
    <definedName name="Montaz0_6">#REF!</definedName>
    <definedName name="Montážní_a_zkušební_zařízení">#REF!</definedName>
    <definedName name="mts">#REF!</definedName>
    <definedName name="n">#REF!</definedName>
    <definedName name="Nab.">#REF!</definedName>
    <definedName name="Nab._1">#REF!</definedName>
    <definedName name="Náhl.">#REF!</definedName>
    <definedName name="Náhl._1">#REF!</definedName>
    <definedName name="Náhradní_díly">#REF!</definedName>
    <definedName name="Nasávací_hlásiče">#REF!</definedName>
    <definedName name="Nasávací_potrubí___trubky_a_fitinky_systému_VESDA">#REF!</definedName>
    <definedName name="Navýšení_kurzu">#REF!</definedName>
    <definedName name="Navýšení_kurzu_2">#REF!</definedName>
    <definedName name="Navýšení_kurzu_3">#REF!</definedName>
    <definedName name="Navýšení_kurzu_30">#REF!</definedName>
    <definedName name="Navýšení_kurzu_32">#REF!</definedName>
    <definedName name="Navýšení_kurzu_34">#REF!</definedName>
    <definedName name="Navýšení_kurzu_35">#REF!</definedName>
    <definedName name="Navýšení_kurzu_37">#REF!</definedName>
    <definedName name="Navýšení_kurzu_4">#REF!</definedName>
    <definedName name="Navýšení_kurzu_41">#REF!</definedName>
    <definedName name="Navýšení_kurzu_42">#REF!</definedName>
    <definedName name="Navýšení_kurzu_43">#REF!</definedName>
    <definedName name="názetisk_61">#REF!</definedName>
    <definedName name="NazevDilu">#REF!</definedName>
    <definedName name="NazevDilu_6">#REF!</definedName>
    <definedName name="nazevobjektu">'[8]Krycí list'!$C$5</definedName>
    <definedName name="nazevobjektu_6" localSheetId="7">#REF!</definedName>
    <definedName name="nazevobjektu_6">#REF!</definedName>
    <definedName name="NazevRozpoctu" localSheetId="5">'[9]Krycí list'!$D$2</definedName>
    <definedName name="NazevRozpoctu" localSheetId="4">'[9]Krycí list'!$D$2</definedName>
    <definedName name="NazevRozpoctu" localSheetId="3">'[9]Krycí list'!$D$2</definedName>
    <definedName name="NazevRozpoctu">'[10]Krycí list'!$D$2</definedName>
    <definedName name="nazevrozpočtu">'[8]Krycí list'!$C$2</definedName>
    <definedName name="nazevstavby" localSheetId="5">'[9]Krycí list'!$C$7</definedName>
    <definedName name="nazevstavby" localSheetId="4">'[9]Krycí list'!$C$7</definedName>
    <definedName name="nazevstavby" localSheetId="3">'[9]Krycí list'!$C$7</definedName>
    <definedName name="nazevstavby">'[11]Krycí list'!$C$7</definedName>
    <definedName name="nazevstavby_6" localSheetId="7">#REF!</definedName>
    <definedName name="nazevstavby_6">#REF!</definedName>
    <definedName name="_xlnm.Print_Titles" localSheetId="1">Archstav!$1:$6</definedName>
    <definedName name="_xlnm.Print_Titles" localSheetId="2">Bourání!$1:$6</definedName>
    <definedName name="_xlnm.Print_Titles" localSheetId="6">ELEKTRO!$1:$7</definedName>
    <definedName name="_xlnm.Print_Titles" localSheetId="0">Rekapitulace!$10:$11</definedName>
    <definedName name="_xlnm.Print_Titles" localSheetId="7">#REF!</definedName>
    <definedName name="_xlnm.Print_Titles">#REF!</definedName>
    <definedName name="názvytisk_24" localSheetId="7">#REF!</definedName>
    <definedName name="názvytisk_24">#REF!</definedName>
    <definedName name="názvytisku" localSheetId="7">#REF!</definedName>
    <definedName name="názvytisku">#REF!</definedName>
    <definedName name="Neadresovatelné_hlásiče__zóna_1_a_2_dle_ČSN_60079_14">#REF!</definedName>
    <definedName name="nlg___0_1">0</definedName>
    <definedName name="nlg___0_2">0</definedName>
    <definedName name="NOVY">#REF!</definedName>
    <definedName name="NOVY_6">#REF!</definedName>
    <definedName name="NOVY2">#REF!</definedName>
    <definedName name="NOVY2_6">#REF!</definedName>
    <definedName name="o">'[2]IO 0X'!$A$11:$Z$11</definedName>
    <definedName name="obezdívky_van" localSheetId="7">'[3]SO 01c_AS'!#REF!</definedName>
    <definedName name="obezdívky_van">'[3]SO 01c_AS'!#REF!</definedName>
    <definedName name="obezdívky_van_6" localSheetId="7">#REF!</definedName>
    <definedName name="obezdívky_van_6">#REF!</definedName>
    <definedName name="obch_sleva" localSheetId="7">#REF!</definedName>
    <definedName name="obch_sleva">#REF!</definedName>
    <definedName name="Objednatel" localSheetId="7">#REF!</definedName>
    <definedName name="Objednatel">#REF!</definedName>
    <definedName name="Objednatel_6">#REF!</definedName>
    <definedName name="Obklady_keramické">'[5]SO 11_1A Výkaz výměr'!#REF!</definedName>
    <definedName name="Obklady_keramické_1">'[6]SO 11_1A Výkaz výměr'!#REF!</definedName>
    <definedName name="_xlnm.Print_Area" localSheetId="5">PLYN!$A$1:$U$31</definedName>
    <definedName name="_xlnm.Print_Area" localSheetId="4">UT!$A$1:$U$35</definedName>
    <definedName name="_xlnm.Print_Area" localSheetId="7">VZT!$A$1:$F$42</definedName>
    <definedName name="_xlnm.Print_Area" localSheetId="3">ZTI!$A$1:$U$85</definedName>
    <definedName name="_xlnm.Print_Area">#REF!</definedName>
    <definedName name="oblast1" localSheetId="7">#REF!</definedName>
    <definedName name="oblast1">#REF!</definedName>
    <definedName name="oblast1_1" localSheetId="7">#REF!</definedName>
    <definedName name="oblast1_1">#REF!</definedName>
    <definedName name="Obslužné_pole_požární_ochrany_a_klíčový_trezor_požární_ochrany">#REF!</definedName>
    <definedName name="obvod_hliník">#REF!</definedName>
    <definedName name="obvod_hliník_6">#REF!</definedName>
    <definedName name="obvod_oken_1.np">#REF!</definedName>
    <definedName name="obvod_oken_1.np_6">#REF!</definedName>
    <definedName name="obvod_oken_1_np">"#ref!"</definedName>
    <definedName name="obvod_oken_suterén" localSheetId="7">#REF!</definedName>
    <definedName name="obvod_oken_suterén">#REF!</definedName>
    <definedName name="obvod_oken_suterén_6" localSheetId="7">#REF!</definedName>
    <definedName name="obvod_oken_suterén_6">#REF!</definedName>
    <definedName name="obvod_oken_typické" localSheetId="7">#REF!</definedName>
    <definedName name="obvod_oken_typické">#REF!</definedName>
    <definedName name="obvod_oken_typické_6">#REF!</definedName>
    <definedName name="obvod_oken_ustupující">#REF!</definedName>
    <definedName name="obvod_oken_ustupující_6">#REF!</definedName>
    <definedName name="obvod_suteren">#REF!</definedName>
    <definedName name="obvod_suteren_6">#REF!</definedName>
    <definedName name="ocenění_S5" localSheetId="7">'[3]SO 01c_AS'!#REF!</definedName>
    <definedName name="ocenění_S5">'[3]SO 01c_AS'!#REF!</definedName>
    <definedName name="ocenění_S5_6" localSheetId="7">#REF!</definedName>
    <definedName name="ocenění_S5_6">#REF!</definedName>
    <definedName name="odd1_6" localSheetId="7">#REF!</definedName>
    <definedName name="odd1_6">#REF!</definedName>
    <definedName name="odd11_6" localSheetId="7">#REF!</definedName>
    <definedName name="odd11_6">#REF!</definedName>
    <definedName name="odd12_6">#REF!</definedName>
    <definedName name="odd13_6">#REF!</definedName>
    <definedName name="odd14_6">#REF!</definedName>
    <definedName name="odd15_6">#REF!</definedName>
    <definedName name="odd16_6">#REF!</definedName>
    <definedName name="odd2_6">#REF!</definedName>
    <definedName name="odd21_6">#REF!</definedName>
    <definedName name="odd22_6">#REF!</definedName>
    <definedName name="odd23_6">#REF!</definedName>
    <definedName name="odd24_6">#REF!</definedName>
    <definedName name="odd25_6">#REF!</definedName>
    <definedName name="odd26_6">#REF!</definedName>
    <definedName name="odd3_6">#REF!</definedName>
    <definedName name="odd31_6">#REF!</definedName>
    <definedName name="odd32_6">#REF!</definedName>
    <definedName name="odd33_6">#REF!</definedName>
    <definedName name="odd34_6">#REF!</definedName>
    <definedName name="odd35_6">#REF!</definedName>
    <definedName name="odd36_6">#REF!</definedName>
    <definedName name="odd37_6">#REF!</definedName>
    <definedName name="odd38_6">#REF!</definedName>
    <definedName name="odd39_6">#REF!</definedName>
    <definedName name="odd4_6">#REF!</definedName>
    <definedName name="odd41_6">#REF!</definedName>
    <definedName name="odd42_6">#REF!</definedName>
    <definedName name="odd43_6">#REF!</definedName>
    <definedName name="odd44_6">#REF!</definedName>
    <definedName name="odd45_6">#REF!</definedName>
    <definedName name="odd46_6">#REF!</definedName>
    <definedName name="odd5_6">#REF!</definedName>
    <definedName name="odd51_6">#REF!</definedName>
    <definedName name="odd52_6">#REF!</definedName>
    <definedName name="odd53_6">#REF!</definedName>
    <definedName name="odd54_6">#REF!</definedName>
    <definedName name="odd55_6">#REF!</definedName>
    <definedName name="odd56_6">#REF!</definedName>
    <definedName name="odd57_6">#REF!</definedName>
    <definedName name="odd58_6">#REF!</definedName>
    <definedName name="odd59_6">#REF!</definedName>
    <definedName name="odd6_6">#REF!</definedName>
    <definedName name="odd61_6">#REF!</definedName>
    <definedName name="odd62_6">#REF!</definedName>
    <definedName name="odd63_6">#REF!</definedName>
    <definedName name="odd64_6">#REF!</definedName>
    <definedName name="odd7_6">#REF!</definedName>
    <definedName name="odd71_6">#REF!</definedName>
    <definedName name="odd711_6">#REF!</definedName>
    <definedName name="odd712_6">#REF!</definedName>
    <definedName name="odd713_6">#REF!</definedName>
    <definedName name="odd714_6">#REF!</definedName>
    <definedName name="odd715_6">#REF!</definedName>
    <definedName name="odd716_6">#REF!</definedName>
    <definedName name="odd717_6">#REF!</definedName>
    <definedName name="odd718_6">#REF!</definedName>
    <definedName name="odd719_6">#REF!</definedName>
    <definedName name="odd72_6">#REF!</definedName>
    <definedName name="odd721_6">#REF!</definedName>
    <definedName name="odd7210_6">#REF!</definedName>
    <definedName name="odd722_6">#REF!</definedName>
    <definedName name="odd723_6">#REF!</definedName>
    <definedName name="odd724_6">#REF!</definedName>
    <definedName name="odd725_6">#REF!</definedName>
    <definedName name="odd726_6">#REF!</definedName>
    <definedName name="odd727_6">#REF!</definedName>
    <definedName name="odd728_6">#REF!</definedName>
    <definedName name="odd729_6">#REF!</definedName>
    <definedName name="odd8_6">#REF!</definedName>
    <definedName name="odd81_6">#REF!</definedName>
    <definedName name="odd81ELO">#REF!</definedName>
    <definedName name="odd81ELO_6">#REF!</definedName>
    <definedName name="odd82_6">#REF!</definedName>
    <definedName name="odd83_6">#REF!</definedName>
    <definedName name="odd84_6">#REF!</definedName>
    <definedName name="odd85_6">#REF!</definedName>
    <definedName name="odd86_6">#REF!</definedName>
    <definedName name="odd87_6">#REF!</definedName>
    <definedName name="odd88_6">#REF!</definedName>
    <definedName name="odd89_6">#REF!</definedName>
    <definedName name="odd9_6">#REF!</definedName>
    <definedName name="odvodnění_S1" localSheetId="7">'[3]SO 01c_AS'!#REF!</definedName>
    <definedName name="odvodnění_S1">'[3]SO 01c_AS'!#REF!</definedName>
    <definedName name="odvodnění_S1_6" localSheetId="7">#REF!</definedName>
    <definedName name="odvodnění_S1_6">#REF!</definedName>
    <definedName name="omítka_keraštuk" localSheetId="7">#REF!</definedName>
    <definedName name="omítka_keraštuk">#REF!</definedName>
    <definedName name="omítka_keraštuk_6" localSheetId="7">#REF!</definedName>
    <definedName name="omítka_keraštuk_6">#REF!</definedName>
    <definedName name="Ostatní_materiál">#REF!</definedName>
    <definedName name="Ostatní_výrobky" localSheetId="7">'[15]SO 51.4 Výkaz výměr'!#REF!</definedName>
    <definedName name="Ostatní_výrobky">'[15]SO 51.4 Výkaz výměr'!#REF!</definedName>
    <definedName name="Ostatní_výrobky_1" localSheetId="7">'[16]SO 51_4 Výkaz výměr'!#REF!</definedName>
    <definedName name="Ostatní_výrobky_1">'[16]SO 51_4 Výkaz výměr'!#REF!</definedName>
    <definedName name="p" localSheetId="7">#REF!</definedName>
    <definedName name="p">#REF!</definedName>
    <definedName name="Pak.120" localSheetId="7">#REF!</definedName>
    <definedName name="Pak.120">#REF!</definedName>
    <definedName name="Pak.120_1" localSheetId="7">#REF!</definedName>
    <definedName name="Pak.120_1">#REF!</definedName>
    <definedName name="Pak.8">#REF!</definedName>
    <definedName name="Pak.8_1">#REF!</definedName>
    <definedName name="Panely_a_desky">#REF!</definedName>
    <definedName name="pepa">#REF!</definedName>
    <definedName name="plocha_A1">#REF!</definedName>
    <definedName name="plocha_A1_6">#REF!</definedName>
    <definedName name="plocha_A2">#REF!</definedName>
    <definedName name="plocha_A2_6">#REF!</definedName>
    <definedName name="plocha_A3">#REF!</definedName>
    <definedName name="plocha_A3_6">#REF!</definedName>
    <definedName name="plocha_hliník">#REF!</definedName>
    <definedName name="plocha_hliník_6">#REF!</definedName>
    <definedName name="plocha_oken_1.np">#REF!</definedName>
    <definedName name="plocha_oken_1.np_6">#REF!</definedName>
    <definedName name="plocha_oken_1_np">"#ref!"</definedName>
    <definedName name="plocha_oken_suterén" localSheetId="7">#REF!</definedName>
    <definedName name="plocha_oken_suterén">#REF!</definedName>
    <definedName name="plocha_oken_suterén_6" localSheetId="7">#REF!</definedName>
    <definedName name="plocha_oken_suterén_6">#REF!</definedName>
    <definedName name="plocha_oken_typické" localSheetId="7">#REF!</definedName>
    <definedName name="plocha_oken_typické">#REF!</definedName>
    <definedName name="plocha_oken_typické_6">#REF!</definedName>
    <definedName name="plocha_oken_ustupující">#REF!</definedName>
    <definedName name="plocha_oken_ustupující_6">#REF!</definedName>
    <definedName name="PocetMJ" localSheetId="5">#REF!</definedName>
    <definedName name="PocetMJ" localSheetId="4">#REF!</definedName>
    <definedName name="PocetMJ" localSheetId="3">#REF!</definedName>
    <definedName name="PocetMJ">#REF!</definedName>
    <definedName name="PocetMJ_6">#REF!</definedName>
    <definedName name="Podhl" localSheetId="7">'[15]SO 51.4 Výkaz výměr'!#REF!</definedName>
    <definedName name="Podhl">'[15]SO 51.4 Výkaz výměr'!#REF!</definedName>
    <definedName name="Podhl_1" localSheetId="7">'[16]SO 51_4 Výkaz výměr'!#REF!</definedName>
    <definedName name="Podhl_1">'[16]SO 51_4 Výkaz výměr'!#REF!</definedName>
    <definedName name="Podhledy">'[5]SO 11_1A Výkaz výměr'!#REF!</definedName>
    <definedName name="Podhledy_1" localSheetId="7">'[6]SO 11_1A Výkaz výměr'!#REF!</definedName>
    <definedName name="Podhledy_1">'[6]SO 11_1A Výkaz výměr'!#REF!</definedName>
    <definedName name="podlaha1" localSheetId="7">#REF!</definedName>
    <definedName name="podlaha1">#REF!</definedName>
    <definedName name="podlaha1_6" localSheetId="7">#REF!</definedName>
    <definedName name="podlaha1_6">#REF!</definedName>
    <definedName name="podlaha10" localSheetId="7">#REF!</definedName>
    <definedName name="podlaha10">#REF!</definedName>
    <definedName name="podlaha10_6">#REF!</definedName>
    <definedName name="podlaha11">#REF!</definedName>
    <definedName name="podlaha11_6">#REF!</definedName>
    <definedName name="podlaha12">#REF!</definedName>
    <definedName name="podlaha12_6">#REF!</definedName>
    <definedName name="podlaha13">#REF!</definedName>
    <definedName name="podlaha13_6">#REF!</definedName>
    <definedName name="podlaha14">#REF!</definedName>
    <definedName name="podlaha14_6">#REF!</definedName>
    <definedName name="podlaha2">#REF!</definedName>
    <definedName name="podlaha2_6">#REF!</definedName>
    <definedName name="podlaha3">#REF!</definedName>
    <definedName name="podlaha3_6">#REF!</definedName>
    <definedName name="podlaha4">#REF!</definedName>
    <definedName name="podlaha4_6">#REF!</definedName>
    <definedName name="podlaha4a">#REF!</definedName>
    <definedName name="podlaha4a_6">#REF!</definedName>
    <definedName name="podlaha5">#REF!</definedName>
    <definedName name="podlaha5_6">#REF!</definedName>
    <definedName name="podlaha6">#REF!</definedName>
    <definedName name="podlaha6_6">#REF!</definedName>
    <definedName name="podlaha7">#REF!</definedName>
    <definedName name="podlaha7_6">#REF!</definedName>
    <definedName name="podlaha8">#REF!</definedName>
    <definedName name="podlaha8_6">#REF!</definedName>
    <definedName name="podlaha9">#REF!</definedName>
    <definedName name="podlaha9_6">#REF!</definedName>
    <definedName name="podlahaS01a">#REF!</definedName>
    <definedName name="podlahaS01a_6">#REF!</definedName>
    <definedName name="podlahaS01b">#REF!</definedName>
    <definedName name="podlahaS01b_6">#REF!</definedName>
    <definedName name="podlahaS02">#REF!</definedName>
    <definedName name="podlahaS02_6">#REF!</definedName>
    <definedName name="podlahaS03a">#REF!</definedName>
    <definedName name="podlahaS03a_6">#REF!</definedName>
    <definedName name="podlahaS03b">#REF!</definedName>
    <definedName name="podlahaS03b_6">#REF!</definedName>
    <definedName name="Pojištění">#REF!</definedName>
    <definedName name="Pojištění_2">#REF!</definedName>
    <definedName name="Pojištění_3">#REF!</definedName>
    <definedName name="Pojištění_30">#REF!</definedName>
    <definedName name="Pojištění_32">#REF!</definedName>
    <definedName name="Pojištění_34">#REF!</definedName>
    <definedName name="Pojištění_35">#REF!</definedName>
    <definedName name="Pojištění_37">#REF!</definedName>
    <definedName name="Pojištění_4">#REF!</definedName>
    <definedName name="Pojištění_41">#REF!</definedName>
    <definedName name="Pojištění_42">#REF!</definedName>
    <definedName name="Pojištění_43">#REF!</definedName>
    <definedName name="pokusAAAA">#REF!</definedName>
    <definedName name="pokusadres">#REF!</definedName>
    <definedName name="položka_A1">#REF!</definedName>
    <definedName name="položky" localSheetId="6">ELEKTRO!#REF!</definedName>
    <definedName name="položky" localSheetId="7">#REF!</definedName>
    <definedName name="položky">#REF!</definedName>
    <definedName name="pom" localSheetId="7">'[21]PS-dodávky'!#REF!</definedName>
    <definedName name="pom">'[21]PS-dodávky'!#REF!</definedName>
    <definedName name="pom_výp_zač" localSheetId="7">#REF!</definedName>
    <definedName name="pom_výp_zač">#REF!</definedName>
    <definedName name="pom_výpočty" localSheetId="7">#REF!</definedName>
    <definedName name="pom_výpočty">#REF!</definedName>
    <definedName name="PORTSV" localSheetId="7">#REF!</definedName>
    <definedName name="PORTSV">#REF!</definedName>
    <definedName name="PORTSV_1">#REF!</definedName>
    <definedName name="poslední">#REF!</definedName>
    <definedName name="poslední_1">#REF!</definedName>
    <definedName name="poslední_6">#REF!</definedName>
    <definedName name="Poznamka">#REF!</definedName>
    <definedName name="poznámka" localSheetId="6">#REF!</definedName>
    <definedName name="poznámka">#REF!</definedName>
    <definedName name="Poznamka_6">#REF!</definedName>
    <definedName name="prep_schem">#REF!</definedName>
    <definedName name="Print_Area">#REF!</definedName>
    <definedName name="Print_Area___0">"$Rozpočet.$A$1:$#REF!.$E$623"</definedName>
    <definedName name="Print_Area___0_1">0</definedName>
    <definedName name="Print_Area___0_10">0</definedName>
    <definedName name="Print_Area___0_11">0</definedName>
    <definedName name="Print_Area___0_12">0</definedName>
    <definedName name="Print_Area___0_13">0</definedName>
    <definedName name="Print_Area___0_14">0</definedName>
    <definedName name="Print_Area___0_15">0</definedName>
    <definedName name="Print_Area___0_16">0</definedName>
    <definedName name="Print_Area___0_17">0</definedName>
    <definedName name="Print_Area___0_18">0</definedName>
    <definedName name="Print_Area___0_19">0</definedName>
    <definedName name="Print_Area___0_2">0</definedName>
    <definedName name="Print_Area___0_20">0</definedName>
    <definedName name="Print_Area___0_21">0</definedName>
    <definedName name="Print_Area___0_22">0</definedName>
    <definedName name="Print_Area___0_23">0</definedName>
    <definedName name="Print_Area___0_3">0</definedName>
    <definedName name="Print_Area___0_4">0</definedName>
    <definedName name="Print_Area___0_5">0</definedName>
    <definedName name="Print_Area___0_6">0</definedName>
    <definedName name="Print_Area___0_7">0</definedName>
    <definedName name="Print_Area___0_8">0</definedName>
    <definedName name="Print_Area___0_9">0</definedName>
    <definedName name="Print_Titles">"$#REF!.$#REF!$#REF!:$#REF!.$#REF!$#REF!"</definedName>
    <definedName name="Print_Titles___0">"$#REF!.$#REF!$#REF!:$#REF!.$#REF!$#REF!"</definedName>
    <definedName name="Print_Titles___0_1">0</definedName>
    <definedName name="Print_Titles___0_2">0</definedName>
    <definedName name="Print_Titles___0_3">0</definedName>
    <definedName name="Print_Titles___0_4">0</definedName>
    <definedName name="Projektant" localSheetId="7">#REF!</definedName>
    <definedName name="Projektant">#REF!</definedName>
    <definedName name="Projektant_6" localSheetId="7">#REF!</definedName>
    <definedName name="Projektant_6">#REF!</definedName>
    <definedName name="Přehled">#REF!</definedName>
    <definedName name="Přehled_1">#REF!</definedName>
    <definedName name="PŘÍPOJKA_A_AREÁLOVÉ_ROZVODY_VN" localSheetId="7">[25]Rekapitulace!#REF!</definedName>
    <definedName name="PŘÍPOJKA_A_AREÁLOVÉ_ROZVODY_VN">Rekapitulace!#REF!</definedName>
    <definedName name="Příslušenství_a_doplňky_ústředen_a_externích_tabel_systému_ZETTLER_Expert" localSheetId="7">#REF!</definedName>
    <definedName name="Příslušenství_a_doplňky_ústředen_a_externích_tabel_systému_ZETTLER_Expert">#REF!</definedName>
    <definedName name="Příslušenství_hlásičů__LOOP_500" localSheetId="7">#REF!</definedName>
    <definedName name="Příslušenství_hlásičů__LOOP_500">#REF!</definedName>
    <definedName name="Příslušenství_senzorů__ZETTLER_Expert" localSheetId="7">#REF!</definedName>
    <definedName name="Příslušenství_senzorů__ZETTLER_Expert">#REF!</definedName>
    <definedName name="PSV">[8]Rekapitulace!$F$22</definedName>
    <definedName name="PSV_6" localSheetId="7">#REF!</definedName>
    <definedName name="PSV_6">#REF!</definedName>
    <definedName name="PSV0" localSheetId="7">#REF!</definedName>
    <definedName name="PSV0">#REF!</definedName>
    <definedName name="PSV0_6" localSheetId="7">#REF!</definedName>
    <definedName name="PSV0_6">#REF!</definedName>
    <definedName name="pulina">#REF!</definedName>
    <definedName name="pulina_6">#REF!</definedName>
    <definedName name="q">'[2]IO 0X'!$A$11:$Z$11</definedName>
    <definedName name="rek1_6" localSheetId="7">#REF!</definedName>
    <definedName name="rek1_6">#REF!</definedName>
    <definedName name="rek11_6" localSheetId="7">#REF!</definedName>
    <definedName name="rek11_6">#REF!</definedName>
    <definedName name="rek12_6" localSheetId="7">#REF!</definedName>
    <definedName name="rek12_6">#REF!</definedName>
    <definedName name="rek13_6">#REF!</definedName>
    <definedName name="rek14_6">#REF!</definedName>
    <definedName name="rek15_6">#REF!</definedName>
    <definedName name="rek16_6">#REF!</definedName>
    <definedName name="rek2_6">#REF!</definedName>
    <definedName name="rek21_6">#REF!</definedName>
    <definedName name="rek22_6">#REF!</definedName>
    <definedName name="rek23_6">#REF!</definedName>
    <definedName name="rek24_6">#REF!</definedName>
    <definedName name="rek25_6">#REF!</definedName>
    <definedName name="rek26_6">#REF!</definedName>
    <definedName name="rek3_6">#REF!</definedName>
    <definedName name="rek31_6">#REF!</definedName>
    <definedName name="rek32_6">#REF!</definedName>
    <definedName name="rek33_6">#REF!</definedName>
    <definedName name="rek34_6">#REF!</definedName>
    <definedName name="rek35_6">#REF!</definedName>
    <definedName name="rek36_6">#REF!</definedName>
    <definedName name="rek37_6">#REF!</definedName>
    <definedName name="rek38_6">#REF!</definedName>
    <definedName name="rek39_6">#REF!</definedName>
    <definedName name="rek4_6">#REF!</definedName>
    <definedName name="rek41_6">#REF!</definedName>
    <definedName name="rek42_6">#REF!</definedName>
    <definedName name="rek43_6">#REF!</definedName>
    <definedName name="rek44_6">#REF!</definedName>
    <definedName name="rek45_6">#REF!</definedName>
    <definedName name="rek46_6">#REF!</definedName>
    <definedName name="rek5_6">#REF!</definedName>
    <definedName name="rek51_6">#REF!</definedName>
    <definedName name="rek52_6">#REF!</definedName>
    <definedName name="rek53_6">#REF!</definedName>
    <definedName name="rek54_6">#REF!</definedName>
    <definedName name="rek55_6">#REF!</definedName>
    <definedName name="rek56_6">#REF!</definedName>
    <definedName name="rek57_6">#REF!</definedName>
    <definedName name="rek58_6">#REF!</definedName>
    <definedName name="rek59_6">#REF!</definedName>
    <definedName name="rek6_6">#REF!</definedName>
    <definedName name="rek61_6">#REF!</definedName>
    <definedName name="rek62_6">#REF!</definedName>
    <definedName name="rek63_6">#REF!</definedName>
    <definedName name="rek64_6">#REF!</definedName>
    <definedName name="rek7_6">#REF!</definedName>
    <definedName name="rek71_6">#REF!</definedName>
    <definedName name="rek711_6">#REF!</definedName>
    <definedName name="rek712_6">#REF!</definedName>
    <definedName name="rek713_6">#REF!</definedName>
    <definedName name="rek714_6">#REF!</definedName>
    <definedName name="rek715_6">#REF!</definedName>
    <definedName name="rek716_6">#REF!</definedName>
    <definedName name="rek717_6">#REF!</definedName>
    <definedName name="rek718_6">#REF!</definedName>
    <definedName name="rek719_6">#REF!</definedName>
    <definedName name="rek72_6">#REF!</definedName>
    <definedName name="rek721_6">#REF!</definedName>
    <definedName name="rek7210_6">#REF!</definedName>
    <definedName name="rek722_6">#REF!</definedName>
    <definedName name="rek723_6">#REF!</definedName>
    <definedName name="rek724_6">#REF!</definedName>
    <definedName name="rek725_6">#REF!</definedName>
    <definedName name="rek726_6">#REF!</definedName>
    <definedName name="rek727_6">#REF!</definedName>
    <definedName name="rek728_6">#REF!</definedName>
    <definedName name="rek729_6">#REF!</definedName>
    <definedName name="rek8_6">#REF!</definedName>
    <definedName name="rek81_6">#REF!</definedName>
    <definedName name="rek9_6">#REF!</definedName>
    <definedName name="Reka">'[22]Stavební část'!#REF!</definedName>
    <definedName name="rekapitulace" localSheetId="6">#REF!</definedName>
    <definedName name="REKAPITULACE" localSheetId="7">'[5]SO 11_1A Výkaz výměr'!#REF!</definedName>
    <definedName name="REKAPITULACE">'[5]SO 11_1A Výkaz výměr'!#REF!</definedName>
    <definedName name="REKAPITULACE_1" localSheetId="7">'[6]SO 11_1A Výkaz výměr'!#REF!</definedName>
    <definedName name="REKAPITULACE_1">'[6]SO 11_1A Výkaz výměr'!#REF!</definedName>
    <definedName name="REV___0_1">0</definedName>
    <definedName name="REV___0_2">0</definedName>
    <definedName name="RFmx">#REF!</definedName>
    <definedName name="RFmx_1">#REF!</definedName>
    <definedName name="rfomni">#REF!</definedName>
    <definedName name="rfomni_1">#REF!</definedName>
    <definedName name="RFperif">#REF!</definedName>
    <definedName name="RFperif_1">#REF!</definedName>
    <definedName name="RFperif1">#REF!</definedName>
    <definedName name="RFperif1_1">#REF!</definedName>
    <definedName name="RFser">#REF!</definedName>
    <definedName name="RFser_1">#REF!</definedName>
    <definedName name="RFSYST">#REF!</definedName>
    <definedName name="RFSYST_1">#REF!</definedName>
    <definedName name="RFTERM">#REF!</definedName>
    <definedName name="RFTERM_1">#REF!</definedName>
    <definedName name="Rok_nabídky">#REF!</definedName>
    <definedName name="Rok_nabídky_1">#REF!</definedName>
    <definedName name="rozvržení_rozp">#REF!</definedName>
    <definedName name="rtz">'[4]Nabídka - EZS Alarmcom (Česky)'!#REF!</definedName>
    <definedName name="s" localSheetId="7">#REF!</definedName>
    <definedName name="s">#REF!</definedName>
    <definedName name="S4S_Export_Doklad">'[23]SO 02 Gastro'!$A$1:$T$1033</definedName>
    <definedName name="Sádrokartonové_konstrukce" localSheetId="7">'[5]SO 11_1A Výkaz výměr'!#REF!</definedName>
    <definedName name="Sádrokartonové_konstrukce">'[5]SO 11_1A Výkaz výměr'!#REF!</definedName>
    <definedName name="Sádrokartonové_konstrukce_1" localSheetId="7">'[6]SO 11_1A Výkaz výměr'!#REF!</definedName>
    <definedName name="Sádrokartonové_konstrukce_1">'[6]SO 11_1A Výkaz výměr'!#REF!</definedName>
    <definedName name="SazbaDPH1" localSheetId="5">'[9]Krycí list'!$C$30</definedName>
    <definedName name="SazbaDPH1" localSheetId="4">'[9]Krycí list'!$C$30</definedName>
    <definedName name="SazbaDPH1" localSheetId="7">#REF!</definedName>
    <definedName name="SazbaDPH1" localSheetId="3">'[9]Krycí list'!$C$30</definedName>
    <definedName name="SazbaDPH1">#REF!</definedName>
    <definedName name="SazbaDPH1_6" localSheetId="7">#REF!</definedName>
    <definedName name="SazbaDPH1_6">#REF!</definedName>
    <definedName name="SazbaDPH2" localSheetId="5">'[9]Krycí list'!$C$32</definedName>
    <definedName name="SazbaDPH2" localSheetId="4">'[9]Krycí list'!$C$32</definedName>
    <definedName name="SazbaDPH2" localSheetId="7">#REF!</definedName>
    <definedName name="SazbaDPH2" localSheetId="3">'[9]Krycí list'!$C$32</definedName>
    <definedName name="SazbaDPH2">#REF!</definedName>
    <definedName name="SazbaDPH2_6" localSheetId="7">#REF!</definedName>
    <definedName name="SazbaDPH2_6">#REF!</definedName>
    <definedName name="section_A">'[4]Nabídka - EZS Alarmcom (Česky)'!$A$7:$IV$16</definedName>
    <definedName name="section_A_Brutto" localSheetId="7">'[4]Nabídka - EZS Alarmcom (Česky)'!#REF!</definedName>
    <definedName name="section_A_Brutto">'[4]Nabídka - EZS Alarmcom (Česky)'!#REF!</definedName>
    <definedName name="section_A_Item_Count">'[4]Nabídka - EZS Alarmcom (Česky)'!$E$12</definedName>
    <definedName name="section_A_Item_Name">'[4]Nabídka - EZS Alarmcom (Česky)'!$B$12</definedName>
    <definedName name="section_A_Item_Number">'[4]Nabídka - EZS Alarmcom (Česky)'!$A$12</definedName>
    <definedName name="section_A_Item_Price">'[4]Nabídka - EZS Alarmcom (Česky)'!$F$12</definedName>
    <definedName name="section_A_Item_Total">'[4]Nabídka - EZS Alarmcom (Česky)'!$G$12</definedName>
    <definedName name="section_A_Items">'[4]Nabídka - EZS Alarmcom (Česky)'!$A$11:$IV$12</definedName>
    <definedName name="section_A_Netto" localSheetId="7">'[4]Nabídka - EZS Alarmcom (Česky)'!#REF!</definedName>
    <definedName name="section_A_Netto">'[4]Nabídka - EZS Alarmcom (Česky)'!#REF!</definedName>
    <definedName name="section_A_Total" localSheetId="7">'[4]Nabídka - EZS Alarmcom (Česky)'!#REF!</definedName>
    <definedName name="section_A_Total">'[4]Nabídka - EZS Alarmcom (Česky)'!#REF!</definedName>
    <definedName name="section_B">'[4]Nabídka - EZS Alarmcom (Česky)'!$A$21:$IV$22</definedName>
    <definedName name="section_B_Brutto" localSheetId="7">'[4]Nabídka - EZS Alarmcom (Česky)'!#REF!</definedName>
    <definedName name="section_B_Brutto">'[4]Nabídka - EZS Alarmcom (Česky)'!#REF!</definedName>
    <definedName name="section_B_Item_Count" localSheetId="7">'[4]Nabídka - EZS Alarmcom (Česky)'!#REF!</definedName>
    <definedName name="section_B_Item_Count">'[4]Nabídka - EZS Alarmcom (Česky)'!#REF!</definedName>
    <definedName name="section_B_Item_Name" localSheetId="7">'[4]Nabídka - EZS Alarmcom (Česky)'!#REF!</definedName>
    <definedName name="section_B_Item_Name">'[4]Nabídka - EZS Alarmcom (Česky)'!#REF!</definedName>
    <definedName name="section_B_Item_Number" localSheetId="7">'[4]Nabídka - EZS Alarmcom (Česky)'!#REF!</definedName>
    <definedName name="section_B_Item_Number">'[4]Nabídka - EZS Alarmcom (Česky)'!#REF!</definedName>
    <definedName name="section_B_Item_Price">'[4]Nabídka - EZS Alarmcom (Česky)'!#REF!</definedName>
    <definedName name="section_B_Item_Total">'[4]Nabídka - EZS Alarmcom (Česky)'!#REF!</definedName>
    <definedName name="section_B_Items">'[4]Nabídka - EZS Alarmcom (Česky)'!#REF!</definedName>
    <definedName name="section_B_Netto">'[4]Nabídka - EZS Alarmcom (Česky)'!#REF!</definedName>
    <definedName name="section_B_Total">'[4]Nabídka - EZS Alarmcom (Česky)'!#REF!</definedName>
    <definedName name="section_C">'[4]Nabídka - EZS Alarmcom (Česky)'!$A$23:$IV$36</definedName>
    <definedName name="section_C_Brutto" localSheetId="7">'[4]Nabídka - EZS Alarmcom (Česky)'!#REF!</definedName>
    <definedName name="section_C_Brutto">'[4]Nabídka - EZS Alarmcom (Česky)'!#REF!</definedName>
    <definedName name="section_C_Item_Count">'[4]Nabídka - EZS Alarmcom (Česky)'!$E$24</definedName>
    <definedName name="section_C_Item_Name">'[4]Nabídka - EZS Alarmcom (Česky)'!$B$24</definedName>
    <definedName name="section_C_Item_Number">'[4]Nabídka - EZS Alarmcom (Česky)'!$A$24</definedName>
    <definedName name="section_C_Item_Price">'[4]Nabídka - EZS Alarmcom (Česky)'!$F$24</definedName>
    <definedName name="section_C_Item_Total">'[4]Nabídka - EZS Alarmcom (Česky)'!$G$24</definedName>
    <definedName name="section_C_Items">'[4]Nabídka - EZS Alarmcom (Česky)'!$A$23:$IV$24</definedName>
    <definedName name="section_C_Netto" localSheetId="7">'[4]Nabídka - EZS Alarmcom (Česky)'!#REF!</definedName>
    <definedName name="section_C_Netto">'[4]Nabídka - EZS Alarmcom (Česky)'!#REF!</definedName>
    <definedName name="section_C_Total" localSheetId="7">'[4]Nabídka - EZS Alarmcom (Česky)'!#REF!</definedName>
    <definedName name="section_C_Total">'[4]Nabídka - EZS Alarmcom (Česky)'!#REF!</definedName>
    <definedName name="section_CUSTOM" localSheetId="7">'[4]Nabídka - EZS Alarmcom (Česky)'!#REF!</definedName>
    <definedName name="section_CUSTOM">'[4]Nabídka - EZS Alarmcom (Česky)'!#REF!</definedName>
    <definedName name="section_CUSTOM_Brutto" localSheetId="7">'[4]Nabídka - EZS Alarmcom (Česky)'!#REF!</definedName>
    <definedName name="section_CUSTOM_Brutto">'[4]Nabídka - EZS Alarmcom (Česky)'!#REF!</definedName>
    <definedName name="section_CUSTOM_Name">'[4]Nabídka - EZS Alarmcom (Česky)'!#REF!</definedName>
    <definedName name="section_CUSTOM_Netto" localSheetId="7">'[4]Nabídka - EZS Alarmcom (Česky)'!#REF!,'[4]Nabídka - EZS Alarmcom (Česky)'!#REF!,'[4]Nabídka - EZS Alarmcom (Česky)'!#REF!</definedName>
    <definedName name="section_CUSTOM_Netto">'[4]Nabídka - EZS Alarmcom (Česky)'!#REF!,'[4]Nabídka - EZS Alarmcom (Česky)'!#REF!,'[4]Nabídka - EZS Alarmcom (Česky)'!#REF!</definedName>
    <definedName name="section_CUSTOM_Text" localSheetId="7">'[4]Nabídka - EZS Alarmcom (Česky)'!#REF!</definedName>
    <definedName name="section_CUSTOM_Text">'[4]Nabídka - EZS Alarmcom (Česky)'!#REF!</definedName>
    <definedName name="section_D_Netto" localSheetId="7">'[4]Nabídka - EZS Alarmcom (Česky)'!#REF!</definedName>
    <definedName name="section_D_Netto">'[4]Nabídka - EZS Alarmcom (Česky)'!#REF!</definedName>
    <definedName name="Servisní_nástroje" localSheetId="7">#REF!</definedName>
    <definedName name="Servisní_nástroje">#REF!</definedName>
    <definedName name="Signalizační_zařízení" localSheetId="7">#REF!</definedName>
    <definedName name="Signalizační_zařízení">#REF!</definedName>
    <definedName name="sk" localSheetId="7">#REF!</definedName>
    <definedName name="sk">#REF!</definedName>
    <definedName name="skop">#REF!</definedName>
    <definedName name="skovnat">#REF!</definedName>
    <definedName name="SLC16_1">#REF!</definedName>
    <definedName name="SLC16E">#REF!</definedName>
    <definedName name="SLC16E_1">#REF!</definedName>
    <definedName name="Sleva">#REF!</definedName>
    <definedName name="Sleva_2">#REF!</definedName>
    <definedName name="Sleva_3">#REF!</definedName>
    <definedName name="Sleva_30">#REF!</definedName>
    <definedName name="Sleva_32">#REF!</definedName>
    <definedName name="Sleva_34">#REF!</definedName>
    <definedName name="Sleva_35">#REF!</definedName>
    <definedName name="Sleva_37">#REF!</definedName>
    <definedName name="Sleva_4">#REF!</definedName>
    <definedName name="Sleva_41">#REF!</definedName>
    <definedName name="Sleva_42">#REF!</definedName>
    <definedName name="Sleva_43">#REF!</definedName>
    <definedName name="Sleva1">#REF!</definedName>
    <definedName name="Sleva1_2">#REF!</definedName>
    <definedName name="Sleva1_3">#REF!</definedName>
    <definedName name="Sleva1_30">#REF!</definedName>
    <definedName name="Sleva1_32">#REF!</definedName>
    <definedName name="Sleva1_34">#REF!</definedName>
    <definedName name="Sleva1_35">#REF!</definedName>
    <definedName name="Sleva1_37">#REF!</definedName>
    <definedName name="Sleva1_4">#REF!</definedName>
    <definedName name="Sleva1_41">#REF!</definedName>
    <definedName name="Sleva1_42">#REF!</definedName>
    <definedName name="Sleva1_43">#REF!</definedName>
    <definedName name="SloupecCC" localSheetId="5">#REF!</definedName>
    <definedName name="SloupecCC" localSheetId="4">#REF!</definedName>
    <definedName name="SloupecCC" localSheetId="3">#REF!</definedName>
    <definedName name="SloupecCC">#REF!</definedName>
    <definedName name="SloupecCC_6">#REF!</definedName>
    <definedName name="SloupecCisloPol" localSheetId="5">#REF!</definedName>
    <definedName name="SloupecCisloPol" localSheetId="4">#REF!</definedName>
    <definedName name="SloupecCisloPol" localSheetId="3">#REF!</definedName>
    <definedName name="SloupecCisloPol">#REF!</definedName>
    <definedName name="SloupecCisloPol_6">#REF!</definedName>
    <definedName name="SloupecJC" localSheetId="5">#REF!</definedName>
    <definedName name="SloupecJC" localSheetId="4">#REF!</definedName>
    <definedName name="SloupecJC" localSheetId="3">#REF!</definedName>
    <definedName name="SloupecJC">#REF!</definedName>
    <definedName name="SloupecJC_6">#REF!</definedName>
    <definedName name="SloupecMJ" localSheetId="5">#REF!</definedName>
    <definedName name="SloupecMJ" localSheetId="4">#REF!</definedName>
    <definedName name="SloupecMJ" localSheetId="3">#REF!</definedName>
    <definedName name="SloupecMJ">#REF!</definedName>
    <definedName name="SloupecMJ_6">#REF!</definedName>
    <definedName name="SloupecMnozstvi" localSheetId="5">#REF!</definedName>
    <definedName name="SloupecMnozstvi" localSheetId="4">#REF!</definedName>
    <definedName name="SloupecMnozstvi" localSheetId="3">#REF!</definedName>
    <definedName name="SloupecMnozstvi">#REF!</definedName>
    <definedName name="SloupecMnozstvi_6">#REF!</definedName>
    <definedName name="SloupecNazPol" localSheetId="5">#REF!</definedName>
    <definedName name="SloupecNazPol" localSheetId="4">#REF!</definedName>
    <definedName name="SloupecNazPol" localSheetId="3">#REF!</definedName>
    <definedName name="SloupecNazPol">#REF!</definedName>
    <definedName name="SloupecNazPol_6">#REF!</definedName>
    <definedName name="SloupecPC" localSheetId="5">#REF!</definedName>
    <definedName name="SloupecPC" localSheetId="4">#REF!</definedName>
    <definedName name="SloupecPC" localSheetId="3">#REF!</definedName>
    <definedName name="SloupecPC">#REF!</definedName>
    <definedName name="SloupecPC_6">#REF!</definedName>
    <definedName name="SN1___0_1">0</definedName>
    <definedName name="SN1___0_2">0</definedName>
    <definedName name="SN2___0_1">0</definedName>
    <definedName name="SN2___0_2">0</definedName>
    <definedName name="soucet1">#REF!</definedName>
    <definedName name="soucet1_1">#REF!</definedName>
    <definedName name="Specifikace">#REF!</definedName>
    <definedName name="Specifikace_1">#REF!</definedName>
    <definedName name="Spodek">#REF!</definedName>
    <definedName name="Spodek_1">#REF!</definedName>
    <definedName name="Spodek_6">#REF!</definedName>
    <definedName name="ssss">#REF!</definedName>
    <definedName name="Stan.">#REF!</definedName>
    <definedName name="Stan._1">#REF!</definedName>
    <definedName name="Strom">#REF!</definedName>
    <definedName name="Strom_1">#REF!</definedName>
    <definedName name="subslevy">#REF!</definedName>
    <definedName name="sumpok">#REF!</definedName>
    <definedName name="SWnákup">#REF!</definedName>
    <definedName name="SWnákup_1">#REF!</definedName>
    <definedName name="SWnákup_6">#REF!</definedName>
    <definedName name="SWprodej">#REF!</definedName>
    <definedName name="SWprodej_1">#REF!</definedName>
    <definedName name="SWprodej_6">#REF!</definedName>
    <definedName name="Systém_LOOP_500">#REF!</definedName>
    <definedName name="Systém_ZETTLER_Expert">#REF!</definedName>
    <definedName name="špaleta_hliník">#REF!</definedName>
    <definedName name="špaleta_hliník_6">#REF!</definedName>
    <definedName name="špalety_oken_1.np">#REF!</definedName>
    <definedName name="špalety_oken_1.np_6">#REF!</definedName>
    <definedName name="špalety_oken_1_np">"#ref!"</definedName>
    <definedName name="špalety_oken_suterén" localSheetId="7">#REF!</definedName>
    <definedName name="špalety_oken_suterén">#REF!</definedName>
    <definedName name="špalety_oken_suterén_6" localSheetId="7">#REF!</definedName>
    <definedName name="špalety_oken_suterén_6">#REF!</definedName>
    <definedName name="špalety_oken_typické" localSheetId="7">#REF!</definedName>
    <definedName name="špalety_oken_typické">#REF!</definedName>
    <definedName name="špalety_oken_typické_6">#REF!</definedName>
    <definedName name="špalety_oken_ustupující">#REF!</definedName>
    <definedName name="špalety_oken_ustupující_6">#REF!</definedName>
    <definedName name="štuková_omítka">#REF!</definedName>
    <definedName name="štuková_omítka_6">#REF!</definedName>
    <definedName name="t">#REF!</definedName>
    <definedName name="T4_ESO">#REF!</definedName>
    <definedName name="T4_ESO_6">#REF!</definedName>
    <definedName name="TABLE">"$#REF!.$#REF!$#REF!:$#REF!.$#REF!$#REF!"</definedName>
    <definedName name="TABLE_2">"$#REF!.$#REF!$#REF!:$#REF!.$#REF!$#REF!"</definedName>
    <definedName name="TABLE_3">"$#REF!.$#REF!$#REF!:$#REF!.$#REF!$#REF!"</definedName>
    <definedName name="TABLE_4">"$#REF!.$#REF!$#REF!:$#REF!.$#REF!$#REF!"</definedName>
    <definedName name="TABLE_5">"$#REF!.$A$716:$#REF!.$A$716"</definedName>
    <definedName name="TABLE_6">"$#REF!.$A$404:$#REF!.$A$404"</definedName>
    <definedName name="Teco_Ceník">"$#REF!.$A$3:$#REF!.$C$562"</definedName>
    <definedName name="tisk_56" localSheetId="7">#REF!</definedName>
    <definedName name="tisk_56">#REF!</definedName>
    <definedName name="Tiskoviny" localSheetId="7">#REF!</definedName>
    <definedName name="Tiskoviny">#REF!</definedName>
    <definedName name="TITUL" localSheetId="7">#REF!</definedName>
    <definedName name="TITUL">#REF!</definedName>
    <definedName name="total_Brutto" localSheetId="7">'[4]Nabídka - EZS Alarmcom (Česky)'!#REF!</definedName>
    <definedName name="total_Brutto">'[4]Nabídka - EZS Alarmcom (Česky)'!#REF!</definedName>
    <definedName name="total_Netto" localSheetId="7">'[4]Nabídka - EZS Alarmcom (Česky)'!#REF!</definedName>
    <definedName name="total_Netto">'[4]Nabídka - EZS Alarmcom (Česky)'!#REF!</definedName>
    <definedName name="total_section_A" localSheetId="7">'[4]Nabídka - EZS Alarmcom (Česky)'!#REF!</definedName>
    <definedName name="total_section_A">'[4]Nabídka - EZS Alarmcom (Česky)'!#REF!</definedName>
    <definedName name="total_section_A_Netto" localSheetId="7">'[4]Nabídka - EZS Alarmcom (Česky)'!#REF!</definedName>
    <definedName name="total_section_A_Netto">'[4]Nabídka - EZS Alarmcom (Česky)'!#REF!</definedName>
    <definedName name="total_section_B" localSheetId="7">'[4]Nabídka - EZS Alarmcom (Česky)'!#REF!</definedName>
    <definedName name="total_section_B">'[4]Nabídka - EZS Alarmcom (Česky)'!#REF!</definedName>
    <definedName name="total_section_B_Netto">'[4]Nabídka - EZS Alarmcom (Česky)'!#REF!</definedName>
    <definedName name="total_section_C">'[4]Nabídka - EZS Alarmcom (Česky)'!#REF!</definedName>
    <definedName name="total_section_C_Netto">'[4]Nabídka - EZS Alarmcom (Česky)'!#REF!</definedName>
    <definedName name="TPORTS" localSheetId="7">#REF!</definedName>
    <definedName name="TPORTS">#REF!</definedName>
    <definedName name="TPORTS_1" localSheetId="7">#REF!</definedName>
    <definedName name="TPORTS_1">#REF!</definedName>
    <definedName name="Transport" localSheetId="7">#REF!</definedName>
    <definedName name="Transport">#REF!</definedName>
    <definedName name="Transport_2">#REF!</definedName>
    <definedName name="Transport_3">#REF!</definedName>
    <definedName name="Transport_30">#REF!</definedName>
    <definedName name="Transport_32">#REF!</definedName>
    <definedName name="Transport_34">#REF!</definedName>
    <definedName name="Transport_35">#REF!</definedName>
    <definedName name="Transport_37">#REF!</definedName>
    <definedName name="Transport_4">#REF!</definedName>
    <definedName name="Transport_41">#REF!</definedName>
    <definedName name="Transport_42">#REF!</definedName>
    <definedName name="Transport_43">#REF!</definedName>
    <definedName name="Typ">#REF!</definedName>
    <definedName name="Typ_1">([12]MaR!$C$151:$C$161,[12]MaR!$C$44:$C$143)</definedName>
    <definedName name="Typ_9" localSheetId="7">#REF!</definedName>
    <definedName name="Typ_9">#REF!</definedName>
    <definedName name="tz">#REF!</definedName>
    <definedName name="tzu">'[3]SO 01c_AS'!#REF!</definedName>
    <definedName name="tzz">'[4]Nabídka - EZS Alarmcom (Česky)'!#REF!</definedName>
    <definedName name="UPS" localSheetId="7">#REF!</definedName>
    <definedName name="UPS">#REF!</definedName>
    <definedName name="UPS_1" localSheetId="7">#REF!</definedName>
    <definedName name="UPS_1">#REF!</definedName>
    <definedName name="usd___0_1">0</definedName>
    <definedName name="usd___0_2">0</definedName>
    <definedName name="Ústředna_LOOP_500___adresovatelný_systém_s_diagnostickými_hlásiči_požáru">#REF!</definedName>
    <definedName name="Ústředna_PRECEPT___neadresovatelný_systém_EPS">#REF!</definedName>
    <definedName name="Ústředna_ZETTLER_Expert___adresovatelný_analogový_systém_EPS">#REF!</definedName>
    <definedName name="Ústředny">#REF!</definedName>
    <definedName name="uz">#REF!</definedName>
    <definedName name="uzem">#REF!</definedName>
    <definedName name="varta">#REF!</definedName>
    <definedName name="varta_1">#REF!</definedName>
    <definedName name="vbnvbnn">#REF!</definedName>
    <definedName name="VF___0_1">0</definedName>
    <definedName name="VF___0_2">0</definedName>
    <definedName name="Vodorovné_konstrukce">'[15]SO 51.4 Výkaz výměr'!#REF!</definedName>
    <definedName name="Vodorovné_konstrukce_1">'[16]SO 51_4 Výkaz výměr'!#REF!</definedName>
    <definedName name="VRN">[8]Rekapitulace!$H$35</definedName>
    <definedName name="VRN_6" localSheetId="7">#REF!</definedName>
    <definedName name="VRN_6">#REF!</definedName>
    <definedName name="VRNKc" localSheetId="7">#REF!</definedName>
    <definedName name="VRNKc">#REF!</definedName>
    <definedName name="VRNKc_6" localSheetId="7">#REF!</definedName>
    <definedName name="VRNKc_6">#REF!</definedName>
    <definedName name="VRNnazev">#REF!</definedName>
    <definedName name="VRNnazev_6">#REF!</definedName>
    <definedName name="VRNproc">#REF!</definedName>
    <definedName name="VRNproc_6">#REF!</definedName>
    <definedName name="VRNzakl">#REF!</definedName>
    <definedName name="VRNzakl_6">#REF!</definedName>
    <definedName name="vsp">#REF!</definedName>
    <definedName name="vsp_1">#REF!</definedName>
    <definedName name="VU___0_1">0</definedName>
    <definedName name="VU___0_2">0</definedName>
    <definedName name="výpočty">#REF!</definedName>
    <definedName name="vystup">#REF!</definedName>
    <definedName name="VZT">#REF!</definedName>
    <definedName name="VZT_1">#REF!</definedName>
    <definedName name="VZT_6">#REF!</definedName>
    <definedName name="Z_1E8618C1_1B4D_11D4_B32D_0050046A422B_.wvu.PrintTitles">#REF!</definedName>
    <definedName name="Z_1E8618C1_1B4D_11D4_B32D_0050046A422B_.wvu.PrintTitles___0">"$bez.$#REF!$#REF!:$bez.$#REF!$#REF!"</definedName>
    <definedName name="Z_1E8618C1_1B4D_11D4_B32D_0050046A422B_.wvu.Rows" localSheetId="7">#REF!</definedName>
    <definedName name="Z_1E8618C1_1B4D_11D4_B32D_0050046A422B_.wvu.Rows">#REF!</definedName>
    <definedName name="Z_1E8618C1_1B4D_11D4_B32D_0050046A422B_.wvu.Rows___0">"$bez.$#REF!$#REF!:$bez.$#REF!$#REF!"</definedName>
    <definedName name="Z_1E8618C1_1B4D_11D4_B32D_0050046A422B__wvu_PrintTitles">"#ref!"</definedName>
    <definedName name="Z_1E8618C1_1B4D_11D4_B32D_0050046A422B__wvu_PrintTitles___0">"$bez.$#REF!$#REF!:$bez.$#REF!$#REF!"</definedName>
    <definedName name="Z_1E8618C1_1B4D_11D4_B32D_0050046A422B__wvu_Rows">"#ref!"</definedName>
    <definedName name="Z_1E8618C1_1B4D_11D4_B32D_0050046A422B__wvu_Rows___0">"$bez.$#REF!$#REF!:$bez.$#REF!$#REF!"</definedName>
    <definedName name="Z_2C75CF4E_0D06_4721_8E76_BAB145749A3D_.wvu.PrintArea">"$#REF!.$A$3:$#REF!.$C$562"</definedName>
    <definedName name="Z_2C75CF4E_0D06_4721_8E76_BAB145749A3D__wvu_PrintArea">"$#REF!.$A$3:$#REF!.$C$562"</definedName>
    <definedName name="Z_3FFCA56C_B0D6_4620_9357_B2FC76A8C8D7_.wvu.PrintArea">"$#REF!.$A$3:$#REF!.$C$562"</definedName>
    <definedName name="Z_3FFCA56C_B0D6_4620_9357_B2FC76A8C8D7__wvu_PrintArea">"$#REF!.$A$3:$#REF!.$C$562"</definedName>
    <definedName name="Z_65AC2F60_1B4A_11D4_81C5_0050046A4233_.wvu.PrintTitles" localSheetId="7">#REF!</definedName>
    <definedName name="Z_65AC2F60_1B4A_11D4_81C5_0050046A4233_.wvu.PrintTitles">#REF!</definedName>
    <definedName name="Z_65AC2F60_1B4A_11D4_81C5_0050046A4233_.wvu.PrintTitles___0">"$bez.$#REF!$#REF!:$bez.$#REF!$#REF!"</definedName>
    <definedName name="Z_65AC2F60_1B4A_11D4_81C5_0050046A4233_.wvu.Rows" localSheetId="7">#REF!</definedName>
    <definedName name="Z_65AC2F60_1B4A_11D4_81C5_0050046A4233_.wvu.Rows">#REF!</definedName>
    <definedName name="Z_65AC2F60_1B4A_11D4_81C5_0050046A4233_.wvu.Rows___0">"$bez.$#REF!$#REF!:$bez.$#REF!$#REF!"</definedName>
    <definedName name="Z_65AC2F60_1B4A_11D4_81C5_0050046A4233__wvu_PrintTitles">"#ref!"</definedName>
    <definedName name="Z_65AC2F60_1B4A_11D4_81C5_0050046A4233__wvu_PrintTitles___0">"$bez.$#REF!$#REF!:$bez.$#REF!$#REF!"</definedName>
    <definedName name="Z_65AC2F60_1B4A_11D4_81C5_0050046A4233__wvu_Rows">"#ref!"</definedName>
    <definedName name="Z_65AC2F60_1B4A_11D4_81C5_0050046A4233__wvu_Rows___0">"$bez.$#REF!$#REF!:$bez.$#REF!$#REF!"</definedName>
    <definedName name="Z_6AA7A99F_001E_11D6_8899_00A0C944E8FA_.wvu.FilterData">"$#REF!.$A$2:$#REF!.$E$700"</definedName>
    <definedName name="Z_6AA7A99F_001E_11D6_8899_00A0C944E8FA_.wvu.PrintArea">"$#REF!.$A$1:$#REF!.$D$36"</definedName>
    <definedName name="Z_6AA7A99F_001E_11D6_8899_00A0C944E8FA_.wvu.PrintArea___0">"$#REF!.$A$2:$#REF!.$D$230"</definedName>
    <definedName name="Z_6AA7A99F_001E_11D6_8899_00A0C944E8FA_.wvu.PrintArea___0_1">0</definedName>
    <definedName name="Z_6AA7A99F_001E_11D6_8899_00A0C944E8FA_.wvu.PrintArea___0_2">0</definedName>
    <definedName name="Z_6AA7A99F_001E_11D6_8899_00A0C944E8FA_.wvu.PrintTitles">"$#REF!.$#REF!$#REF!:$#REF!.$#REF!$#REF!"</definedName>
    <definedName name="Z_6AA7A99F_001E_11D6_8899_00A0C944E8FA_.wvu.PrintTitles___0">"$#REF!.$#REF!$#REF!:$#REF!.$#REF!$#REF!"</definedName>
    <definedName name="Z_6AA7A99F_001E_11D6_8899_00A0C944E8FA_.wvu.PrintTitles___0_1">0</definedName>
    <definedName name="Z_6AA7A99F_001E_11D6_8899_00A0C944E8FA__wvu_FilterData">"$#REF!.$A$2:$#REF!.$E$700"</definedName>
    <definedName name="Z_6AA7A99F_001E_11D6_8899_00A0C944E8FA__wvu_PrintArea">"$#REF!.$A$1:$#REF!.$D$36"</definedName>
    <definedName name="Z_6AA7A99F_001E_11D6_8899_00A0C944E8FA__wvu_PrintArea___0">"$#REF!.$A$2:$#REF!.$D$230"</definedName>
    <definedName name="Z_6AA7A99F_001E_11D6_8899_00A0C944E8FA__wvu_PrintArea___0_1">0</definedName>
    <definedName name="Z_6AA7A99F_001E_11D6_8899_00A0C944E8FA__wvu_PrintArea___0_2">0</definedName>
    <definedName name="Z_6AA7A99F_001E_11D6_8899_00A0C944E8FA__wvu_PrintTitles">"$#REF!.$#REF!$#REF!:$#REF!.$#REF!$#REF!"</definedName>
    <definedName name="Z_6AA7A99F_001E_11D6_8899_00A0C944E8FA__wvu_PrintTitles___0">"$#REF!.$#REF!$#REF!:$#REF!.$#REF!$#REF!"</definedName>
    <definedName name="Z_6AA7A99F_001E_11D6_8899_00A0C944E8FA__wvu_PrintTitles___0_1">0</definedName>
    <definedName name="Z_D5FD3071_1963_4B4D_8E00_24CD3963BC93_.wvu.Cols">"$#REF!.#REF!#REF!:$#REF!.$#REF!$#REF!"</definedName>
    <definedName name="Z_D5FD3071_1963_4B4D_8E00_24CD3963BC93_.wvu.FilterData">"$#REF!.$#REF!$#REF!:$#REF!.$#REF!$#REF!"</definedName>
    <definedName name="Z_D5FD3071_1963_4B4D_8E00_24CD3963BC93__wvu_Cols">"$#REF!.#REF!#REF!:$#REF!.$#REF!$#REF!"</definedName>
    <definedName name="Z_D5FD3071_1963_4B4D_8E00_24CD3963BC93__wvu_FilterData">"$#REF!.$#REF!$#REF!:$#REF!.$#REF!$#REF!"</definedName>
    <definedName name="Z_D7544732_21F0_4702_835A_11F885FEB961_.wvu.PrintArea">"$#REF!.$A$3:$#REF!.$C$562"</definedName>
    <definedName name="Z_D7544732_21F0_4702_835A_11F885FEB961__wvu_PrintArea">"$#REF!.$A$3:$#REF!.$C$562"</definedName>
    <definedName name="Z_DD8899BF_4FBB_4C8F_97F0_9ABA26F4301A_.wvu.PrintArea">"$#REF!.$A$3:$#REF!.$C$562"</definedName>
    <definedName name="Z_DD8899BF_4FBB_4C8F_97F0_9ABA26F4301A__wvu_PrintArea">"$#REF!.$A$3:$#REF!.$C$562"</definedName>
    <definedName name="zahrnsazby" localSheetId="7">#REF!</definedName>
    <definedName name="zahrnsazby">#REF!</definedName>
    <definedName name="zahrnslevy" localSheetId="7">#REF!</definedName>
    <definedName name="zahrnslevy">#REF!</definedName>
    <definedName name="Zák.1" localSheetId="7">#REF!</definedName>
    <definedName name="Zák.1">#REF!</definedName>
    <definedName name="Zák.1_1">#REF!</definedName>
    <definedName name="Zák.2">#REF!</definedName>
    <definedName name="Zák.2_1">#REF!</definedName>
    <definedName name="Zák.3">#REF!</definedName>
    <definedName name="Zák.3_1">#REF!</definedName>
    <definedName name="Zakazka">#REF!</definedName>
    <definedName name="Zakazka_6">#REF!</definedName>
    <definedName name="Zaklad22">#REF!</definedName>
    <definedName name="Zaklad22_6">#REF!</definedName>
    <definedName name="Zaklad5">#REF!</definedName>
    <definedName name="Zaklad5_6">#REF!</definedName>
    <definedName name="Základy" localSheetId="7">'[15]SO 51.4 Výkaz výměr'!#REF!</definedName>
    <definedName name="Základy">'[15]SO 51.4 Výkaz výměr'!#REF!</definedName>
    <definedName name="Základy_1" localSheetId="7">'[16]SO 51_4 Výkaz výměr'!#REF!</definedName>
    <definedName name="Základy_1">'[16]SO 51_4 Výkaz výměr'!#REF!</definedName>
    <definedName name="Zdroje" localSheetId="7">#REF!</definedName>
    <definedName name="Zdroje">#REF!</definedName>
    <definedName name="Zdroje_externí" localSheetId="7">#REF!</definedName>
    <definedName name="Zdroje_externí">#REF!</definedName>
    <definedName name="Zemní_práce" localSheetId="7">'[15]SO 51.4 Výkaz výměr'!#REF!</definedName>
    <definedName name="Zemní_práce">'[15]SO 51.4 Výkaz výměr'!#REF!</definedName>
    <definedName name="Zemní_práce_1" localSheetId="7">'[16]SO 51_4 Výkaz výměr'!#REF!</definedName>
    <definedName name="Zemní_práce_1">'[16]SO 51_4 Výkaz výměr'!#REF!</definedName>
    <definedName name="Zhotovitel" localSheetId="7">#REF!</definedName>
    <definedName name="Zhotovitel">#REF!</definedName>
    <definedName name="Zhotovitel_6" localSheetId="7">#REF!</definedName>
    <definedName name="Zhotovitel_6">#REF!</definedName>
    <definedName name="Zisk" localSheetId="7">#REF!</definedName>
    <definedName name="Zisk">#REF!</definedName>
    <definedName name="Zisk_2">#REF!</definedName>
    <definedName name="Zisk_3">#REF!</definedName>
    <definedName name="Zisk_30">#REF!</definedName>
    <definedName name="Zisk_32">#REF!</definedName>
    <definedName name="Zisk_34">#REF!</definedName>
    <definedName name="Zisk_35">#REF!</definedName>
    <definedName name="Zisk_37">#REF!</definedName>
    <definedName name="Zisk_4">#REF!</definedName>
    <definedName name="Zisk_41">#REF!</definedName>
    <definedName name="Zisk_42">#REF!</definedName>
    <definedName name="Zisk_43">#REF!</definedName>
    <definedName name="Zoll">#REF!</definedName>
    <definedName name="Zoll_1">#REF!</definedName>
    <definedName name="ZTI">'[24]Krycí list'!$A$7</definedName>
    <definedName name="zt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  <c r="C18" i="18"/>
  <c r="D18" i="18" s="1"/>
  <c r="E18" i="18" s="1"/>
  <c r="F42" i="61"/>
  <c r="F220" i="60"/>
  <c r="N216" i="60"/>
  <c r="F213" i="60"/>
  <c r="R212" i="60"/>
  <c r="S212" i="60" s="1"/>
  <c r="M212" i="60"/>
  <c r="N212" i="60" s="1"/>
  <c r="F212" i="60"/>
  <c r="R211" i="60"/>
  <c r="S211" i="60" s="1"/>
  <c r="M211" i="60"/>
  <c r="N211" i="60" s="1"/>
  <c r="F211" i="60"/>
  <c r="R210" i="60"/>
  <c r="S210" i="60" s="1"/>
  <c r="M210" i="60"/>
  <c r="N210" i="60" s="1"/>
  <c r="F210" i="60"/>
  <c r="R209" i="60"/>
  <c r="S209" i="60" s="1"/>
  <c r="M209" i="60"/>
  <c r="N209" i="60" s="1"/>
  <c r="F209" i="60"/>
  <c r="R208" i="60"/>
  <c r="S208" i="60" s="1"/>
  <c r="M208" i="60"/>
  <c r="N208" i="60" s="1"/>
  <c r="F208" i="60"/>
  <c r="R207" i="60"/>
  <c r="S207" i="60" s="1"/>
  <c r="M207" i="60"/>
  <c r="N207" i="60" s="1"/>
  <c r="R206" i="60"/>
  <c r="S206" i="60" s="1"/>
  <c r="M206" i="60"/>
  <c r="N206" i="60" s="1"/>
  <c r="A206" i="60"/>
  <c r="R205" i="60"/>
  <c r="S205" i="60" s="1"/>
  <c r="M205" i="60"/>
  <c r="N205" i="60" s="1"/>
  <c r="R204" i="60"/>
  <c r="S204" i="60" s="1"/>
  <c r="M204" i="60"/>
  <c r="N204" i="60" s="1"/>
  <c r="F204" i="60"/>
  <c r="R203" i="60"/>
  <c r="S203" i="60" s="1"/>
  <c r="M203" i="60"/>
  <c r="N203" i="60" s="1"/>
  <c r="A203" i="60"/>
  <c r="R202" i="60"/>
  <c r="S202" i="60" s="1"/>
  <c r="M202" i="60"/>
  <c r="A202" i="60"/>
  <c r="R201" i="60"/>
  <c r="S201" i="60" s="1"/>
  <c r="M201" i="60"/>
  <c r="N201" i="60" s="1"/>
  <c r="F201" i="60"/>
  <c r="A201" i="60"/>
  <c r="R200" i="60"/>
  <c r="S200" i="60" s="1"/>
  <c r="M200" i="60"/>
  <c r="A200" i="60"/>
  <c r="R199" i="60"/>
  <c r="S199" i="60" s="1"/>
  <c r="M199" i="60"/>
  <c r="N199" i="60" s="1"/>
  <c r="A199" i="60"/>
  <c r="R198" i="60"/>
  <c r="S198" i="60" s="1"/>
  <c r="M198" i="60"/>
  <c r="N198" i="60" s="1"/>
  <c r="F198" i="60"/>
  <c r="A198" i="60"/>
  <c r="R197" i="60"/>
  <c r="S197" i="60" s="1"/>
  <c r="M197" i="60"/>
  <c r="N197" i="60" s="1"/>
  <c r="F197" i="60"/>
  <c r="A197" i="60"/>
  <c r="R196" i="60"/>
  <c r="S196" i="60" s="1"/>
  <c r="M196" i="60"/>
  <c r="N196" i="60" s="1"/>
  <c r="F196" i="60"/>
  <c r="A196" i="60"/>
  <c r="R195" i="60"/>
  <c r="S195" i="60" s="1"/>
  <c r="M195" i="60"/>
  <c r="N195" i="60" s="1"/>
  <c r="F195" i="60"/>
  <c r="A195" i="60"/>
  <c r="R194" i="60"/>
  <c r="S194" i="60" s="1"/>
  <c r="M194" i="60"/>
  <c r="N194" i="60" s="1"/>
  <c r="F194" i="60"/>
  <c r="A194" i="60"/>
  <c r="R193" i="60"/>
  <c r="S193" i="60" s="1"/>
  <c r="M193" i="60"/>
  <c r="N193" i="60" s="1"/>
  <c r="F193" i="60"/>
  <c r="A193" i="60"/>
  <c r="R192" i="60"/>
  <c r="S192" i="60" s="1"/>
  <c r="M192" i="60"/>
  <c r="N192" i="60" s="1"/>
  <c r="F192" i="60"/>
  <c r="A192" i="60"/>
  <c r="R191" i="60"/>
  <c r="S191" i="60" s="1"/>
  <c r="M191" i="60"/>
  <c r="N191" i="60" s="1"/>
  <c r="F191" i="60"/>
  <c r="A191" i="60"/>
  <c r="R190" i="60"/>
  <c r="S190" i="60" s="1"/>
  <c r="M190" i="60"/>
  <c r="N190" i="60" s="1"/>
  <c r="F190" i="60"/>
  <c r="A190" i="60"/>
  <c r="R189" i="60"/>
  <c r="S189" i="60" s="1"/>
  <c r="M189" i="60"/>
  <c r="N189" i="60" s="1"/>
  <c r="F189" i="60"/>
  <c r="A189" i="60"/>
  <c r="R188" i="60"/>
  <c r="S188" i="60" s="1"/>
  <c r="M188" i="60"/>
  <c r="N188" i="60" s="1"/>
  <c r="F188" i="60"/>
  <c r="A188" i="60"/>
  <c r="R187" i="60"/>
  <c r="S187" i="60" s="1"/>
  <c r="M187" i="60"/>
  <c r="E187" i="60" s="1"/>
  <c r="F187" i="60" s="1"/>
  <c r="A187" i="60"/>
  <c r="R186" i="60"/>
  <c r="S186" i="60" s="1"/>
  <c r="M186" i="60"/>
  <c r="A186" i="60"/>
  <c r="R185" i="60"/>
  <c r="S185" i="60" s="1"/>
  <c r="M185" i="60"/>
  <c r="N185" i="60" s="1"/>
  <c r="F185" i="60"/>
  <c r="A185" i="60"/>
  <c r="R184" i="60"/>
  <c r="S184" i="60" s="1"/>
  <c r="M184" i="60"/>
  <c r="N184" i="60" s="1"/>
  <c r="F184" i="60"/>
  <c r="I182" i="60"/>
  <c r="J182" i="60" s="1"/>
  <c r="R181" i="60"/>
  <c r="S181" i="60" s="1"/>
  <c r="N181" i="60"/>
  <c r="M181" i="60"/>
  <c r="F181" i="60"/>
  <c r="R180" i="60"/>
  <c r="S180" i="60" s="1"/>
  <c r="M180" i="60"/>
  <c r="N180" i="60" s="1"/>
  <c r="F180" i="60"/>
  <c r="R179" i="60"/>
  <c r="S179" i="60" s="1"/>
  <c r="M179" i="60"/>
  <c r="N179" i="60" s="1"/>
  <c r="F179" i="60"/>
  <c r="R178" i="60"/>
  <c r="S178" i="60" s="1"/>
  <c r="N178" i="60"/>
  <c r="M178" i="60"/>
  <c r="F178" i="60"/>
  <c r="R177" i="60"/>
  <c r="S177" i="60" s="1"/>
  <c r="N177" i="60"/>
  <c r="F177" i="60"/>
  <c r="R176" i="60"/>
  <c r="S176" i="60" s="1"/>
  <c r="M176" i="60"/>
  <c r="N176" i="60" s="1"/>
  <c r="F176" i="60"/>
  <c r="R175" i="60"/>
  <c r="S175" i="60" s="1"/>
  <c r="N175" i="60"/>
  <c r="F175" i="60"/>
  <c r="I174" i="60"/>
  <c r="J174" i="60" s="1"/>
  <c r="R173" i="60"/>
  <c r="S173" i="60" s="1"/>
  <c r="M173" i="60"/>
  <c r="N173" i="60" s="1"/>
  <c r="A173" i="60"/>
  <c r="R172" i="60"/>
  <c r="S172" i="60" s="1"/>
  <c r="M172" i="60"/>
  <c r="A172" i="60"/>
  <c r="R171" i="60"/>
  <c r="S171" i="60" s="1"/>
  <c r="M171" i="60"/>
  <c r="N171" i="60" s="1"/>
  <c r="A171" i="60"/>
  <c r="R170" i="60"/>
  <c r="M170" i="60"/>
  <c r="N170" i="60" s="1"/>
  <c r="A170" i="60"/>
  <c r="R169" i="60"/>
  <c r="S169" i="60" s="1"/>
  <c r="M169" i="60"/>
  <c r="N169" i="60" s="1"/>
  <c r="A169" i="60"/>
  <c r="R168" i="60"/>
  <c r="S168" i="60" s="1"/>
  <c r="M168" i="60"/>
  <c r="N168" i="60" s="1"/>
  <c r="A168" i="60"/>
  <c r="R167" i="60"/>
  <c r="S167" i="60" s="1"/>
  <c r="M167" i="60"/>
  <c r="A167" i="60"/>
  <c r="R166" i="60"/>
  <c r="S166" i="60" s="1"/>
  <c r="M166" i="60"/>
  <c r="N166" i="60" s="1"/>
  <c r="A166" i="60"/>
  <c r="R165" i="60"/>
  <c r="S165" i="60" s="1"/>
  <c r="M165" i="60"/>
  <c r="N165" i="60" s="1"/>
  <c r="A165" i="60"/>
  <c r="R164" i="60"/>
  <c r="S164" i="60" s="1"/>
  <c r="N164" i="60"/>
  <c r="M164" i="60"/>
  <c r="A164" i="60"/>
  <c r="R163" i="60"/>
  <c r="S163" i="60" s="1"/>
  <c r="M163" i="60"/>
  <c r="E163" i="60" s="1"/>
  <c r="F163" i="60" s="1"/>
  <c r="A163" i="60"/>
  <c r="R162" i="60"/>
  <c r="E162" i="60" s="1"/>
  <c r="F162" i="60" s="1"/>
  <c r="M162" i="60"/>
  <c r="N162" i="60" s="1"/>
  <c r="A162" i="60"/>
  <c r="R161" i="60"/>
  <c r="S161" i="60" s="1"/>
  <c r="M161" i="60"/>
  <c r="N161" i="60" s="1"/>
  <c r="A161" i="60"/>
  <c r="R160" i="60"/>
  <c r="S160" i="60" s="1"/>
  <c r="M160" i="60"/>
  <c r="A160" i="60"/>
  <c r="R159" i="60"/>
  <c r="S159" i="60" s="1"/>
  <c r="M159" i="60"/>
  <c r="N159" i="60" s="1"/>
  <c r="R158" i="60"/>
  <c r="S158" i="60" s="1"/>
  <c r="M158" i="60"/>
  <c r="A158" i="60"/>
  <c r="R157" i="60"/>
  <c r="S157" i="60" s="1"/>
  <c r="M157" i="60"/>
  <c r="E157" i="60" s="1"/>
  <c r="F157" i="60" s="1"/>
  <c r="A157" i="60"/>
  <c r="R156" i="60"/>
  <c r="S156" i="60" s="1"/>
  <c r="M156" i="60"/>
  <c r="A156" i="60"/>
  <c r="R155" i="60"/>
  <c r="S155" i="60" s="1"/>
  <c r="M155" i="60"/>
  <c r="N155" i="60" s="1"/>
  <c r="A155" i="60"/>
  <c r="R154" i="60"/>
  <c r="S154" i="60" s="1"/>
  <c r="N154" i="60"/>
  <c r="M154" i="60"/>
  <c r="A154" i="60"/>
  <c r="R153" i="60"/>
  <c r="S153" i="60" s="1"/>
  <c r="M153" i="60"/>
  <c r="E153" i="60" s="1"/>
  <c r="F153" i="60" s="1"/>
  <c r="A153" i="60"/>
  <c r="R152" i="60"/>
  <c r="S152" i="60" s="1"/>
  <c r="M152" i="60"/>
  <c r="N152" i="60" s="1"/>
  <c r="A152" i="60"/>
  <c r="R149" i="60"/>
  <c r="S149" i="60" s="1"/>
  <c r="M149" i="60"/>
  <c r="N149" i="60" s="1"/>
  <c r="F149" i="60"/>
  <c r="A149" i="60"/>
  <c r="R148" i="60"/>
  <c r="S148" i="60" s="1"/>
  <c r="M148" i="60"/>
  <c r="N148" i="60" s="1"/>
  <c r="F148" i="60"/>
  <c r="A148" i="60"/>
  <c r="R147" i="60"/>
  <c r="S147" i="60" s="1"/>
  <c r="N147" i="60"/>
  <c r="M147" i="60"/>
  <c r="A147" i="60"/>
  <c r="R146" i="60"/>
  <c r="S146" i="60" s="1"/>
  <c r="M146" i="60"/>
  <c r="N146" i="60" s="1"/>
  <c r="A146" i="60"/>
  <c r="R145" i="60"/>
  <c r="S145" i="60" s="1"/>
  <c r="M145" i="60"/>
  <c r="N145" i="60" s="1"/>
  <c r="A145" i="60"/>
  <c r="R144" i="60"/>
  <c r="S144" i="60" s="1"/>
  <c r="M144" i="60"/>
  <c r="N144" i="60" s="1"/>
  <c r="F144" i="60"/>
  <c r="A144" i="60"/>
  <c r="R143" i="60"/>
  <c r="S143" i="60" s="1"/>
  <c r="N143" i="60"/>
  <c r="M143" i="60"/>
  <c r="F143" i="60"/>
  <c r="A143" i="60"/>
  <c r="R142" i="60"/>
  <c r="S142" i="60" s="1"/>
  <c r="M142" i="60"/>
  <c r="N142" i="60" s="1"/>
  <c r="F142" i="60"/>
  <c r="A142" i="60"/>
  <c r="R141" i="60"/>
  <c r="S141" i="60" s="1"/>
  <c r="M141" i="60"/>
  <c r="A141" i="60"/>
  <c r="R140" i="60"/>
  <c r="S140" i="60" s="1"/>
  <c r="M140" i="60"/>
  <c r="N140" i="60" s="1"/>
  <c r="H140" i="60"/>
  <c r="I140" i="60" s="1"/>
  <c r="I150" i="60" s="1"/>
  <c r="J150" i="60" s="1"/>
  <c r="F140" i="60"/>
  <c r="A140" i="60"/>
  <c r="R139" i="60"/>
  <c r="M139" i="60"/>
  <c r="N139" i="60" s="1"/>
  <c r="A139" i="60"/>
  <c r="R138" i="60"/>
  <c r="S138" i="60" s="1"/>
  <c r="M138" i="60"/>
  <c r="N138" i="60" s="1"/>
  <c r="A138" i="60"/>
  <c r="R137" i="60"/>
  <c r="S137" i="60" s="1"/>
  <c r="M137" i="60"/>
  <c r="N137" i="60" s="1"/>
  <c r="A137" i="60"/>
  <c r="R136" i="60"/>
  <c r="S136" i="60" s="1"/>
  <c r="M136" i="60"/>
  <c r="N136" i="60" s="1"/>
  <c r="F136" i="60"/>
  <c r="A136" i="60"/>
  <c r="R135" i="60"/>
  <c r="S135" i="60" s="1"/>
  <c r="M135" i="60"/>
  <c r="N135" i="60" s="1"/>
  <c r="F135" i="60"/>
  <c r="A135" i="60"/>
  <c r="R134" i="60"/>
  <c r="S134" i="60" s="1"/>
  <c r="M134" i="60"/>
  <c r="N134" i="60" s="1"/>
  <c r="F134" i="60"/>
  <c r="A134" i="60"/>
  <c r="R133" i="60"/>
  <c r="S133" i="60" s="1"/>
  <c r="M133" i="60"/>
  <c r="N133" i="60" s="1"/>
  <c r="F133" i="60"/>
  <c r="A133" i="60"/>
  <c r="R132" i="60"/>
  <c r="M132" i="60"/>
  <c r="D132" i="60"/>
  <c r="F132" i="60" s="1"/>
  <c r="A132" i="60"/>
  <c r="R131" i="60"/>
  <c r="S131" i="60" s="1"/>
  <c r="M131" i="60"/>
  <c r="N131" i="60" s="1"/>
  <c r="F131" i="60"/>
  <c r="A131" i="60"/>
  <c r="R130" i="60"/>
  <c r="S130" i="60" s="1"/>
  <c r="M130" i="60"/>
  <c r="E130" i="60" s="1"/>
  <c r="F130" i="60" s="1"/>
  <c r="A130" i="60"/>
  <c r="R129" i="60"/>
  <c r="S129" i="60" s="1"/>
  <c r="M129" i="60"/>
  <c r="N129" i="60" s="1"/>
  <c r="A129" i="60"/>
  <c r="R128" i="60"/>
  <c r="M128" i="60"/>
  <c r="N128" i="60" s="1"/>
  <c r="A128" i="60"/>
  <c r="R127" i="60"/>
  <c r="S127" i="60" s="1"/>
  <c r="M127" i="60"/>
  <c r="N127" i="60" s="1"/>
  <c r="A127" i="60"/>
  <c r="R126" i="60"/>
  <c r="S126" i="60" s="1"/>
  <c r="M126" i="60"/>
  <c r="N126" i="60" s="1"/>
  <c r="A126" i="60"/>
  <c r="R125" i="60"/>
  <c r="S125" i="60" s="1"/>
  <c r="M125" i="60"/>
  <c r="A125" i="60"/>
  <c r="R124" i="60"/>
  <c r="S124" i="60" s="1"/>
  <c r="M124" i="60"/>
  <c r="N124" i="60" s="1"/>
  <c r="A124" i="60"/>
  <c r="R123" i="60"/>
  <c r="S123" i="60" s="1"/>
  <c r="N123" i="60"/>
  <c r="M123" i="60"/>
  <c r="A123" i="60"/>
  <c r="R122" i="60"/>
  <c r="S122" i="60" s="1"/>
  <c r="M122" i="60"/>
  <c r="N122" i="60" s="1"/>
  <c r="A122" i="60"/>
  <c r="R121" i="60"/>
  <c r="M121" i="60"/>
  <c r="A121" i="60"/>
  <c r="R120" i="60"/>
  <c r="M120" i="60"/>
  <c r="D120" i="60"/>
  <c r="A120" i="60"/>
  <c r="R116" i="60"/>
  <c r="S116" i="60" s="1"/>
  <c r="M116" i="60"/>
  <c r="N116" i="60" s="1"/>
  <c r="F116" i="60"/>
  <c r="A116" i="60"/>
  <c r="S115" i="60"/>
  <c r="R115" i="60"/>
  <c r="M115" i="60"/>
  <c r="N115" i="60" s="1"/>
  <c r="F115" i="60"/>
  <c r="A115" i="60"/>
  <c r="R114" i="60"/>
  <c r="S114" i="60" s="1"/>
  <c r="M114" i="60"/>
  <c r="N114" i="60" s="1"/>
  <c r="F114" i="60"/>
  <c r="A114" i="60"/>
  <c r="R113" i="60"/>
  <c r="S113" i="60" s="1"/>
  <c r="M113" i="60"/>
  <c r="N113" i="60" s="1"/>
  <c r="F113" i="60"/>
  <c r="A113" i="60"/>
  <c r="R112" i="60"/>
  <c r="S112" i="60" s="1"/>
  <c r="M112" i="60"/>
  <c r="A112" i="60"/>
  <c r="R111" i="60"/>
  <c r="S111" i="60" s="1"/>
  <c r="M111" i="60"/>
  <c r="N111" i="60" s="1"/>
  <c r="A111" i="60"/>
  <c r="R110" i="60"/>
  <c r="S110" i="60" s="1"/>
  <c r="M110" i="60"/>
  <c r="N110" i="60" s="1"/>
  <c r="A110" i="60"/>
  <c r="R109" i="60"/>
  <c r="S109" i="60" s="1"/>
  <c r="M109" i="60"/>
  <c r="N109" i="60" s="1"/>
  <c r="F109" i="60"/>
  <c r="A109" i="60"/>
  <c r="R108" i="60"/>
  <c r="M108" i="60"/>
  <c r="N108" i="60" s="1"/>
  <c r="A108" i="60"/>
  <c r="R107" i="60"/>
  <c r="S107" i="60" s="1"/>
  <c r="M107" i="60"/>
  <c r="N107" i="60" s="1"/>
  <c r="F107" i="60"/>
  <c r="A107" i="60"/>
  <c r="R106" i="60"/>
  <c r="S106" i="60" s="1"/>
  <c r="M106" i="60"/>
  <c r="N106" i="60" s="1"/>
  <c r="F106" i="60"/>
  <c r="A106" i="60"/>
  <c r="R105" i="60"/>
  <c r="S105" i="60" s="1"/>
  <c r="M105" i="60"/>
  <c r="N105" i="60" s="1"/>
  <c r="A105" i="60"/>
  <c r="R104" i="60"/>
  <c r="S104" i="60" s="1"/>
  <c r="M104" i="60"/>
  <c r="N104" i="60" s="1"/>
  <c r="A104" i="60"/>
  <c r="R103" i="60"/>
  <c r="S103" i="60" s="1"/>
  <c r="M103" i="60"/>
  <c r="N103" i="60" s="1"/>
  <c r="F103" i="60"/>
  <c r="A103" i="60"/>
  <c r="R102" i="60"/>
  <c r="S102" i="60" s="1"/>
  <c r="M102" i="60"/>
  <c r="N102" i="60" s="1"/>
  <c r="A102" i="60"/>
  <c r="R101" i="60"/>
  <c r="S101" i="60" s="1"/>
  <c r="M101" i="60"/>
  <c r="N101" i="60" s="1"/>
  <c r="H101" i="60"/>
  <c r="I101" i="60" s="1"/>
  <c r="F101" i="60"/>
  <c r="A101" i="60"/>
  <c r="R100" i="60"/>
  <c r="S100" i="60" s="1"/>
  <c r="M100" i="60"/>
  <c r="N100" i="60" s="1"/>
  <c r="F100" i="60"/>
  <c r="A100" i="60"/>
  <c r="R99" i="60"/>
  <c r="M99" i="60"/>
  <c r="N99" i="60" s="1"/>
  <c r="H99" i="60"/>
  <c r="I99" i="60" s="1"/>
  <c r="D99" i="60"/>
  <c r="F99" i="60" s="1"/>
  <c r="A99" i="60"/>
  <c r="R98" i="60"/>
  <c r="S98" i="60" s="1"/>
  <c r="M98" i="60"/>
  <c r="N98" i="60" s="1"/>
  <c r="F98" i="60"/>
  <c r="A98" i="60"/>
  <c r="R97" i="60"/>
  <c r="M97" i="60"/>
  <c r="D97" i="60"/>
  <c r="H97" i="60" s="1"/>
  <c r="I97" i="60" s="1"/>
  <c r="A97" i="60"/>
  <c r="R96" i="60"/>
  <c r="S96" i="60" s="1"/>
  <c r="M96" i="60"/>
  <c r="N96" i="60" s="1"/>
  <c r="A96" i="60"/>
  <c r="R95" i="60"/>
  <c r="M95" i="60"/>
  <c r="D95" i="60"/>
  <c r="D121" i="60" s="1"/>
  <c r="A95" i="60"/>
  <c r="R91" i="60"/>
  <c r="S91" i="60" s="1"/>
  <c r="M91" i="60"/>
  <c r="N91" i="60" s="1"/>
  <c r="F91" i="60"/>
  <c r="R90" i="60"/>
  <c r="S90" i="60" s="1"/>
  <c r="M90" i="60"/>
  <c r="N90" i="60" s="1"/>
  <c r="R89" i="60"/>
  <c r="S89" i="60" s="1"/>
  <c r="M89" i="60"/>
  <c r="N89" i="60" s="1"/>
  <c r="F89" i="60"/>
  <c r="R88" i="60"/>
  <c r="S88" i="60" s="1"/>
  <c r="M88" i="60"/>
  <c r="N88" i="60" s="1"/>
  <c r="F88" i="60"/>
  <c r="R87" i="60"/>
  <c r="S87" i="60" s="1"/>
  <c r="M87" i="60"/>
  <c r="N87" i="60" s="1"/>
  <c r="F87" i="60"/>
  <c r="R86" i="60"/>
  <c r="S86" i="60" s="1"/>
  <c r="M86" i="60"/>
  <c r="N86" i="60" s="1"/>
  <c r="H86" i="60"/>
  <c r="I86" i="60" s="1"/>
  <c r="A86" i="60"/>
  <c r="R85" i="60"/>
  <c r="S85" i="60" s="1"/>
  <c r="M85" i="60"/>
  <c r="H85" i="60"/>
  <c r="I85" i="60" s="1"/>
  <c r="A85" i="60"/>
  <c r="R84" i="60"/>
  <c r="S84" i="60" s="1"/>
  <c r="M84" i="60"/>
  <c r="N84" i="60" s="1"/>
  <c r="A84" i="60"/>
  <c r="S83" i="60"/>
  <c r="R83" i="60"/>
  <c r="M83" i="60"/>
  <c r="N83" i="60" s="1"/>
  <c r="R82" i="60"/>
  <c r="S82" i="60" s="1"/>
  <c r="M82" i="60"/>
  <c r="N82" i="60" s="1"/>
  <c r="F82" i="60"/>
  <c r="A82" i="60"/>
  <c r="R81" i="60"/>
  <c r="M81" i="60"/>
  <c r="N81" i="60" s="1"/>
  <c r="A81" i="60"/>
  <c r="R80" i="60"/>
  <c r="S80" i="60" s="1"/>
  <c r="M80" i="60"/>
  <c r="N80" i="60" s="1"/>
  <c r="H80" i="60"/>
  <c r="I80" i="60" s="1"/>
  <c r="F80" i="60"/>
  <c r="A80" i="60"/>
  <c r="R79" i="60"/>
  <c r="S79" i="60" s="1"/>
  <c r="M79" i="60"/>
  <c r="N79" i="60" s="1"/>
  <c r="G79" i="60"/>
  <c r="H79" i="60" s="1"/>
  <c r="F79" i="60"/>
  <c r="A79" i="60"/>
  <c r="R78" i="60"/>
  <c r="S78" i="60" s="1"/>
  <c r="M78" i="60"/>
  <c r="N78" i="60" s="1"/>
  <c r="F78" i="60"/>
  <c r="A78" i="60"/>
  <c r="R77" i="60"/>
  <c r="S77" i="60" s="1"/>
  <c r="M77" i="60"/>
  <c r="N77" i="60" s="1"/>
  <c r="R76" i="60"/>
  <c r="S76" i="60" s="1"/>
  <c r="M76" i="60"/>
  <c r="N76" i="60" s="1"/>
  <c r="G76" i="60"/>
  <c r="H76" i="60" s="1"/>
  <c r="A76" i="60"/>
  <c r="R75" i="60"/>
  <c r="S75" i="60" s="1"/>
  <c r="M75" i="60"/>
  <c r="E75" i="60" s="1"/>
  <c r="F75" i="60" s="1"/>
  <c r="A75" i="60"/>
  <c r="R74" i="60"/>
  <c r="S74" i="60" s="1"/>
  <c r="N74" i="60"/>
  <c r="M74" i="60"/>
  <c r="A74" i="60"/>
  <c r="R73" i="60"/>
  <c r="S73" i="60" s="1"/>
  <c r="M73" i="60"/>
  <c r="A73" i="60"/>
  <c r="R72" i="60"/>
  <c r="S72" i="60" s="1"/>
  <c r="M72" i="60"/>
  <c r="N72" i="60" s="1"/>
  <c r="F72" i="60"/>
  <c r="A72" i="60"/>
  <c r="R71" i="60"/>
  <c r="S71" i="60" s="1"/>
  <c r="M71" i="60"/>
  <c r="N71" i="60" s="1"/>
  <c r="F71" i="60"/>
  <c r="R70" i="60"/>
  <c r="S70" i="60" s="1"/>
  <c r="M70" i="60"/>
  <c r="N70" i="60" s="1"/>
  <c r="R69" i="60"/>
  <c r="S69" i="60" s="1"/>
  <c r="M69" i="60"/>
  <c r="N69" i="60" s="1"/>
  <c r="A69" i="60"/>
  <c r="R68" i="60"/>
  <c r="S68" i="60" s="1"/>
  <c r="M68" i="60"/>
  <c r="N68" i="60" s="1"/>
  <c r="F68" i="60"/>
  <c r="A68" i="60"/>
  <c r="R67" i="60"/>
  <c r="S67" i="60" s="1"/>
  <c r="M67" i="60"/>
  <c r="N67" i="60" s="1"/>
  <c r="A67" i="60"/>
  <c r="R66" i="60"/>
  <c r="S66" i="60" s="1"/>
  <c r="M66" i="60"/>
  <c r="A66" i="60"/>
  <c r="R65" i="60"/>
  <c r="S65" i="60" s="1"/>
  <c r="M65" i="60"/>
  <c r="N65" i="60" s="1"/>
  <c r="A65" i="60"/>
  <c r="R64" i="60"/>
  <c r="S64" i="60" s="1"/>
  <c r="M64" i="60"/>
  <c r="G64" i="60"/>
  <c r="H64" i="60" s="1"/>
  <c r="A64" i="60"/>
  <c r="R63" i="60"/>
  <c r="S63" i="60" s="1"/>
  <c r="M63" i="60"/>
  <c r="G63" i="60"/>
  <c r="H63" i="60" s="1"/>
  <c r="A63" i="60"/>
  <c r="R62" i="60"/>
  <c r="S62" i="60" s="1"/>
  <c r="M62" i="60"/>
  <c r="N62" i="60" s="1"/>
  <c r="G62" i="60"/>
  <c r="H62" i="60" s="1"/>
  <c r="A62" i="60"/>
  <c r="R61" i="60"/>
  <c r="S61" i="60" s="1"/>
  <c r="M61" i="60"/>
  <c r="N61" i="60" s="1"/>
  <c r="G61" i="60"/>
  <c r="H61" i="60" s="1"/>
  <c r="F61" i="60"/>
  <c r="A61" i="60"/>
  <c r="R60" i="60"/>
  <c r="S60" i="60" s="1"/>
  <c r="M60" i="60"/>
  <c r="G60" i="60"/>
  <c r="H60" i="60" s="1"/>
  <c r="A60" i="60"/>
  <c r="R59" i="60"/>
  <c r="M59" i="60"/>
  <c r="G59" i="60"/>
  <c r="H59" i="60" s="1"/>
  <c r="D59" i="60"/>
  <c r="A59" i="60"/>
  <c r="R58" i="60"/>
  <c r="S58" i="60" s="1"/>
  <c r="M58" i="60"/>
  <c r="N58" i="60" s="1"/>
  <c r="G58" i="60"/>
  <c r="H58" i="60" s="1"/>
  <c r="F58" i="60"/>
  <c r="A58" i="60"/>
  <c r="R57" i="60"/>
  <c r="M57" i="60"/>
  <c r="G57" i="60"/>
  <c r="H57" i="60" s="1"/>
  <c r="D57" i="60"/>
  <c r="A57" i="60"/>
  <c r="R53" i="60"/>
  <c r="S53" i="60" s="1"/>
  <c r="M53" i="60"/>
  <c r="N53" i="60" s="1"/>
  <c r="H53" i="60"/>
  <c r="I53" i="60" s="1"/>
  <c r="A53" i="60"/>
  <c r="R52" i="60"/>
  <c r="S52" i="60" s="1"/>
  <c r="M52" i="60"/>
  <c r="N52" i="60" s="1"/>
  <c r="H52" i="60"/>
  <c r="I52" i="60" s="1"/>
  <c r="F52" i="60"/>
  <c r="A52" i="60"/>
  <c r="R51" i="60"/>
  <c r="S51" i="60" s="1"/>
  <c r="M51" i="60"/>
  <c r="N51" i="60" s="1"/>
  <c r="F51" i="60"/>
  <c r="A51" i="60"/>
  <c r="R50" i="60"/>
  <c r="S50" i="60" s="1"/>
  <c r="M50" i="60"/>
  <c r="N50" i="60" s="1"/>
  <c r="A50" i="60"/>
  <c r="R49" i="60"/>
  <c r="S49" i="60" s="1"/>
  <c r="M49" i="60"/>
  <c r="A49" i="60"/>
  <c r="R48" i="60"/>
  <c r="S48" i="60" s="1"/>
  <c r="M48" i="60"/>
  <c r="N48" i="60" s="1"/>
  <c r="F48" i="60"/>
  <c r="A48" i="60"/>
  <c r="R47" i="60"/>
  <c r="S47" i="60" s="1"/>
  <c r="M47" i="60"/>
  <c r="A47" i="60"/>
  <c r="R46" i="60"/>
  <c r="S46" i="60" s="1"/>
  <c r="M46" i="60"/>
  <c r="N46" i="60" s="1"/>
  <c r="H46" i="60"/>
  <c r="I46" i="60" s="1"/>
  <c r="F46" i="60"/>
  <c r="A46" i="60"/>
  <c r="R45" i="60"/>
  <c r="S45" i="60" s="1"/>
  <c r="M45" i="60"/>
  <c r="N45" i="60" s="1"/>
  <c r="A45" i="60"/>
  <c r="R44" i="60"/>
  <c r="S44" i="60" s="1"/>
  <c r="M44" i="60"/>
  <c r="A44" i="60"/>
  <c r="R43" i="60"/>
  <c r="S43" i="60" s="1"/>
  <c r="M43" i="60"/>
  <c r="N43" i="60" s="1"/>
  <c r="F43" i="60"/>
  <c r="A43" i="60"/>
  <c r="R42" i="60"/>
  <c r="S42" i="60" s="1"/>
  <c r="M42" i="60"/>
  <c r="A42" i="60"/>
  <c r="R41" i="60"/>
  <c r="S41" i="60" s="1"/>
  <c r="M41" i="60"/>
  <c r="N41" i="60" s="1"/>
  <c r="A41" i="60"/>
  <c r="R40" i="60"/>
  <c r="S40" i="60" s="1"/>
  <c r="M40" i="60"/>
  <c r="N40" i="60" s="1"/>
  <c r="F40" i="60"/>
  <c r="A40" i="60"/>
  <c r="R39" i="60"/>
  <c r="S39" i="60" s="1"/>
  <c r="M39" i="60"/>
  <c r="N39" i="60" s="1"/>
  <c r="A39" i="60"/>
  <c r="R38" i="60"/>
  <c r="S38" i="60" s="1"/>
  <c r="M38" i="60"/>
  <c r="N38" i="60" s="1"/>
  <c r="F38" i="60"/>
  <c r="A38" i="60"/>
  <c r="R37" i="60"/>
  <c r="M37" i="60"/>
  <c r="N37" i="60" s="1"/>
  <c r="H37" i="60"/>
  <c r="I37" i="60" s="1"/>
  <c r="A37" i="60"/>
  <c r="R36" i="60"/>
  <c r="S36" i="60" s="1"/>
  <c r="M36" i="60"/>
  <c r="N36" i="60" s="1"/>
  <c r="A36" i="60"/>
  <c r="R35" i="60"/>
  <c r="S35" i="60" s="1"/>
  <c r="M35" i="60"/>
  <c r="H35" i="60"/>
  <c r="I35" i="60" s="1"/>
  <c r="A35" i="60"/>
  <c r="R34" i="60"/>
  <c r="S34" i="60" s="1"/>
  <c r="M34" i="60"/>
  <c r="N34" i="60" s="1"/>
  <c r="H34" i="60"/>
  <c r="I34" i="60" s="1"/>
  <c r="F34" i="60"/>
  <c r="A34" i="60"/>
  <c r="R33" i="60"/>
  <c r="S33" i="60" s="1"/>
  <c r="M33" i="60"/>
  <c r="N33" i="60" s="1"/>
  <c r="A33" i="60"/>
  <c r="R32" i="60"/>
  <c r="S32" i="60" s="1"/>
  <c r="M32" i="60"/>
  <c r="N32" i="60" s="1"/>
  <c r="H32" i="60"/>
  <c r="I32" i="60" s="1"/>
  <c r="A32" i="60"/>
  <c r="R31" i="60"/>
  <c r="S31" i="60" s="1"/>
  <c r="M31" i="60"/>
  <c r="N31" i="60" s="1"/>
  <c r="H31" i="60"/>
  <c r="I31" i="60" s="1"/>
  <c r="F31" i="60"/>
  <c r="A31" i="60"/>
  <c r="R30" i="60"/>
  <c r="S30" i="60" s="1"/>
  <c r="M30" i="60"/>
  <c r="N30" i="60" s="1"/>
  <c r="A30" i="60"/>
  <c r="R29" i="60"/>
  <c r="S29" i="60" s="1"/>
  <c r="M29" i="60"/>
  <c r="R28" i="60"/>
  <c r="S28" i="60" s="1"/>
  <c r="M28" i="60"/>
  <c r="N28" i="60" s="1"/>
  <c r="A28" i="60"/>
  <c r="R27" i="60"/>
  <c r="M27" i="60"/>
  <c r="N27" i="60" s="1"/>
  <c r="A27" i="60"/>
  <c r="R26" i="60"/>
  <c r="S26" i="60" s="1"/>
  <c r="M26" i="60"/>
  <c r="N26" i="60" s="1"/>
  <c r="F26" i="60"/>
  <c r="A26" i="60"/>
  <c r="R25" i="60"/>
  <c r="S25" i="60" s="1"/>
  <c r="M25" i="60"/>
  <c r="A25" i="60"/>
  <c r="R24" i="60"/>
  <c r="S24" i="60" s="1"/>
  <c r="M24" i="60"/>
  <c r="N24" i="60" s="1"/>
  <c r="A24" i="60"/>
  <c r="R23" i="60"/>
  <c r="S23" i="60" s="1"/>
  <c r="M23" i="60"/>
  <c r="N23" i="60" s="1"/>
  <c r="R22" i="60"/>
  <c r="S22" i="60" s="1"/>
  <c r="M22" i="60"/>
  <c r="N22" i="60" s="1"/>
  <c r="A22" i="60"/>
  <c r="R21" i="60"/>
  <c r="S21" i="60" s="1"/>
  <c r="M21" i="60"/>
  <c r="N21" i="60" s="1"/>
  <c r="F21" i="60"/>
  <c r="A21" i="60"/>
  <c r="R20" i="60"/>
  <c r="S20" i="60" s="1"/>
  <c r="M20" i="60"/>
  <c r="A20" i="60"/>
  <c r="R19" i="60"/>
  <c r="S19" i="60" s="1"/>
  <c r="M19" i="60"/>
  <c r="N19" i="60" s="1"/>
  <c r="A19" i="60"/>
  <c r="R18" i="60"/>
  <c r="S18" i="60" s="1"/>
  <c r="M18" i="60"/>
  <c r="N18" i="60" s="1"/>
  <c r="F18" i="60"/>
  <c r="R17" i="60"/>
  <c r="S17" i="60" s="1"/>
  <c r="M17" i="60"/>
  <c r="N17" i="60" s="1"/>
  <c r="H17" i="60"/>
  <c r="I17" i="60" s="1"/>
  <c r="A17" i="60"/>
  <c r="R16" i="60"/>
  <c r="S16" i="60" s="1"/>
  <c r="M16" i="60"/>
  <c r="N16" i="60" s="1"/>
  <c r="H16" i="60"/>
  <c r="I16" i="60" s="1"/>
  <c r="A16" i="60"/>
  <c r="R15" i="60"/>
  <c r="S15" i="60" s="1"/>
  <c r="M15" i="60"/>
  <c r="N15" i="60" s="1"/>
  <c r="H15" i="60"/>
  <c r="I15" i="60" s="1"/>
  <c r="F15" i="60"/>
  <c r="A15" i="60"/>
  <c r="R14" i="60"/>
  <c r="S14" i="60" s="1"/>
  <c r="M14" i="60"/>
  <c r="N14" i="60" s="1"/>
  <c r="A14" i="60"/>
  <c r="R13" i="60"/>
  <c r="S13" i="60" s="1"/>
  <c r="M13" i="60"/>
  <c r="N13" i="60" s="1"/>
  <c r="F13" i="60"/>
  <c r="A13" i="60"/>
  <c r="R12" i="60"/>
  <c r="S12" i="60" s="1"/>
  <c r="M12" i="60"/>
  <c r="N12" i="60" s="1"/>
  <c r="R11" i="60"/>
  <c r="S11" i="60" s="1"/>
  <c r="M11" i="60"/>
  <c r="N11" i="60" s="1"/>
  <c r="F11" i="60"/>
  <c r="R10" i="60"/>
  <c r="S10" i="60" s="1"/>
  <c r="M10" i="60"/>
  <c r="N10" i="60" s="1"/>
  <c r="A10" i="60"/>
  <c r="R9" i="60"/>
  <c r="S9" i="60" s="1"/>
  <c r="M9" i="60"/>
  <c r="N9" i="60" s="1"/>
  <c r="F9" i="60"/>
  <c r="A9" i="60"/>
  <c r="U29" i="59"/>
  <c r="Q29" i="59"/>
  <c r="O29" i="59"/>
  <c r="M29" i="59"/>
  <c r="K29" i="59"/>
  <c r="I29" i="59"/>
  <c r="U28" i="59"/>
  <c r="Q28" i="59"/>
  <c r="Q27" i="59" s="1"/>
  <c r="O28" i="59"/>
  <c r="M28" i="59"/>
  <c r="K28" i="59"/>
  <c r="K27" i="59" s="1"/>
  <c r="I28" i="59"/>
  <c r="I27" i="59" s="1"/>
  <c r="U27" i="59"/>
  <c r="O27" i="59"/>
  <c r="G27" i="59"/>
  <c r="U26" i="59"/>
  <c r="U25" i="59" s="1"/>
  <c r="Q26" i="59"/>
  <c r="O26" i="59"/>
  <c r="O25" i="59" s="1"/>
  <c r="M26" i="59"/>
  <c r="M25" i="59" s="1"/>
  <c r="K26" i="59"/>
  <c r="K25" i="59" s="1"/>
  <c r="I26" i="59"/>
  <c r="I25" i="59" s="1"/>
  <c r="Q25" i="59"/>
  <c r="G25" i="59"/>
  <c r="U24" i="59"/>
  <c r="Q24" i="59"/>
  <c r="O24" i="59"/>
  <c r="M24" i="59"/>
  <c r="K24" i="59"/>
  <c r="I24" i="59"/>
  <c r="U23" i="59"/>
  <c r="Q23" i="59"/>
  <c r="O23" i="59"/>
  <c r="M23" i="59"/>
  <c r="K23" i="59"/>
  <c r="I23" i="59"/>
  <c r="U22" i="59"/>
  <c r="Q22" i="59"/>
  <c r="O22" i="59"/>
  <c r="M22" i="59"/>
  <c r="K22" i="59"/>
  <c r="I22" i="59"/>
  <c r="U21" i="59"/>
  <c r="Q21" i="59"/>
  <c r="O21" i="59"/>
  <c r="M21" i="59"/>
  <c r="K21" i="59"/>
  <c r="I21" i="59"/>
  <c r="U20" i="59"/>
  <c r="Q20" i="59"/>
  <c r="O20" i="59"/>
  <c r="M20" i="59"/>
  <c r="K20" i="59"/>
  <c r="I20" i="59"/>
  <c r="U19" i="59"/>
  <c r="Q19" i="59"/>
  <c r="O19" i="59"/>
  <c r="M19" i="59"/>
  <c r="K19" i="59"/>
  <c r="I19" i="59"/>
  <c r="U18" i="59"/>
  <c r="Q18" i="59"/>
  <c r="O18" i="59"/>
  <c r="M18" i="59"/>
  <c r="K18" i="59"/>
  <c r="I18" i="59"/>
  <c r="U17" i="59"/>
  <c r="U13" i="59" s="1"/>
  <c r="Q17" i="59"/>
  <c r="O17" i="59"/>
  <c r="M17" i="59"/>
  <c r="K17" i="59"/>
  <c r="I17" i="59"/>
  <c r="U16" i="59"/>
  <c r="Q16" i="59"/>
  <c r="O16" i="59"/>
  <c r="M16" i="59"/>
  <c r="K16" i="59"/>
  <c r="I16" i="59"/>
  <c r="U15" i="59"/>
  <c r="Q15" i="59"/>
  <c r="O15" i="59"/>
  <c r="M15" i="59"/>
  <c r="K15" i="59"/>
  <c r="I15" i="59"/>
  <c r="I13" i="59" s="1"/>
  <c r="U14" i="59"/>
  <c r="Q14" i="59"/>
  <c r="Q13" i="59" s="1"/>
  <c r="O14" i="59"/>
  <c r="O13" i="59" s="1"/>
  <c r="M14" i="59"/>
  <c r="M13" i="59" s="1"/>
  <c r="K14" i="59"/>
  <c r="I14" i="59"/>
  <c r="K13" i="59"/>
  <c r="G13" i="59"/>
  <c r="U12" i="59"/>
  <c r="U11" i="59" s="1"/>
  <c r="Q12" i="59"/>
  <c r="Q11" i="59" s="1"/>
  <c r="O12" i="59"/>
  <c r="O11" i="59" s="1"/>
  <c r="M12" i="59"/>
  <c r="M11" i="59" s="1"/>
  <c r="K12" i="59"/>
  <c r="I12" i="59"/>
  <c r="K11" i="59"/>
  <c r="I11" i="59"/>
  <c r="G11" i="59"/>
  <c r="U10" i="59"/>
  <c r="Q10" i="59"/>
  <c r="O10" i="59"/>
  <c r="M10" i="59"/>
  <c r="K10" i="59"/>
  <c r="I10" i="59"/>
  <c r="U9" i="59"/>
  <c r="Q9" i="59"/>
  <c r="O9" i="59"/>
  <c r="M9" i="59"/>
  <c r="M8" i="59" s="1"/>
  <c r="K9" i="59"/>
  <c r="K8" i="59" s="1"/>
  <c r="I9" i="59"/>
  <c r="I8" i="59" s="1"/>
  <c r="U8" i="59"/>
  <c r="Q8" i="59"/>
  <c r="O8" i="59"/>
  <c r="G8" i="59"/>
  <c r="U33" i="58"/>
  <c r="U32" i="58" s="1"/>
  <c r="Q33" i="58"/>
  <c r="Q32" i="58" s="1"/>
  <c r="O33" i="58"/>
  <c r="O32" i="58" s="1"/>
  <c r="M33" i="58"/>
  <c r="K33" i="58"/>
  <c r="I33" i="58"/>
  <c r="M32" i="58"/>
  <c r="K32" i="58"/>
  <c r="I32" i="58"/>
  <c r="G32" i="58"/>
  <c r="U31" i="58"/>
  <c r="Q31" i="58"/>
  <c r="O31" i="58"/>
  <c r="M31" i="58"/>
  <c r="K31" i="58"/>
  <c r="I31" i="58"/>
  <c r="U30" i="58"/>
  <c r="U29" i="58" s="1"/>
  <c r="Q30" i="58"/>
  <c r="O30" i="58"/>
  <c r="O29" i="58" s="1"/>
  <c r="M30" i="58"/>
  <c r="K30" i="58"/>
  <c r="K29" i="58" s="1"/>
  <c r="I30" i="58"/>
  <c r="I29" i="58" s="1"/>
  <c r="Q29" i="58"/>
  <c r="G29" i="58"/>
  <c r="U28" i="58"/>
  <c r="Q28" i="58"/>
  <c r="O28" i="58"/>
  <c r="M28" i="58"/>
  <c r="K28" i="58"/>
  <c r="I28" i="58"/>
  <c r="U27" i="58"/>
  <c r="Q27" i="58"/>
  <c r="O27" i="58"/>
  <c r="M27" i="58"/>
  <c r="K27" i="58"/>
  <c r="I27" i="58"/>
  <c r="U26" i="58"/>
  <c r="Q26" i="58"/>
  <c r="O26" i="58"/>
  <c r="M26" i="58"/>
  <c r="K26" i="58"/>
  <c r="I26" i="58"/>
  <c r="U25" i="58"/>
  <c r="Q25" i="58"/>
  <c r="O25" i="58"/>
  <c r="M25" i="58"/>
  <c r="K25" i="58"/>
  <c r="I25" i="58"/>
  <c r="U24" i="58"/>
  <c r="Q24" i="58"/>
  <c r="O24" i="58"/>
  <c r="M24" i="58"/>
  <c r="K24" i="58"/>
  <c r="I24" i="58"/>
  <c r="U23" i="58"/>
  <c r="Q23" i="58"/>
  <c r="O23" i="58"/>
  <c r="M23" i="58"/>
  <c r="K23" i="58"/>
  <c r="I23" i="58"/>
  <c r="U22" i="58"/>
  <c r="Q22" i="58"/>
  <c r="Q21" i="58" s="1"/>
  <c r="O22" i="58"/>
  <c r="O21" i="58" s="1"/>
  <c r="M22" i="58"/>
  <c r="K22" i="58"/>
  <c r="K21" i="58" s="1"/>
  <c r="I22" i="58"/>
  <c r="I21" i="58" s="1"/>
  <c r="U21" i="58"/>
  <c r="G21" i="58"/>
  <c r="U20" i="58"/>
  <c r="Q20" i="58"/>
  <c r="O20" i="58"/>
  <c r="M20" i="58"/>
  <c r="K20" i="58"/>
  <c r="I20" i="58"/>
  <c r="U19" i="58"/>
  <c r="Q19" i="58"/>
  <c r="O19" i="58"/>
  <c r="M19" i="58"/>
  <c r="K19" i="58"/>
  <c r="I19" i="58"/>
  <c r="U18" i="58"/>
  <c r="Q18" i="58"/>
  <c r="O18" i="58"/>
  <c r="M18" i="58"/>
  <c r="K18" i="58"/>
  <c r="I18" i="58"/>
  <c r="U17" i="58"/>
  <c r="Q17" i="58"/>
  <c r="O17" i="58"/>
  <c r="M17" i="58"/>
  <c r="K17" i="58"/>
  <c r="I17" i="58"/>
  <c r="U16" i="58"/>
  <c r="U15" i="58" s="1"/>
  <c r="Q16" i="58"/>
  <c r="Q15" i="58" s="1"/>
  <c r="O16" i="58"/>
  <c r="O15" i="58" s="1"/>
  <c r="M16" i="58"/>
  <c r="K16" i="58"/>
  <c r="K15" i="58" s="1"/>
  <c r="I16" i="58"/>
  <c r="I15" i="58" s="1"/>
  <c r="G15" i="58"/>
  <c r="U14" i="58"/>
  <c r="Q14" i="58"/>
  <c r="O14" i="58"/>
  <c r="M14" i="58"/>
  <c r="K14" i="58"/>
  <c r="I14" i="58"/>
  <c r="U13" i="58"/>
  <c r="Q13" i="58"/>
  <c r="O13" i="58"/>
  <c r="M13" i="58"/>
  <c r="K13" i="58"/>
  <c r="I13" i="58"/>
  <c r="U12" i="58"/>
  <c r="Q12" i="58"/>
  <c r="O12" i="58"/>
  <c r="M12" i="58"/>
  <c r="K12" i="58"/>
  <c r="I12" i="58"/>
  <c r="U11" i="58"/>
  <c r="Q11" i="58"/>
  <c r="O11" i="58"/>
  <c r="M11" i="58"/>
  <c r="K11" i="58"/>
  <c r="I11" i="58"/>
  <c r="I10" i="58" s="1"/>
  <c r="U10" i="58"/>
  <c r="Q10" i="58"/>
  <c r="O10" i="58"/>
  <c r="K10" i="58"/>
  <c r="G10" i="58"/>
  <c r="U9" i="58"/>
  <c r="Q9" i="58"/>
  <c r="O9" i="58"/>
  <c r="M9" i="58"/>
  <c r="M8" i="58" s="1"/>
  <c r="K9" i="58"/>
  <c r="K8" i="58" s="1"/>
  <c r="I9" i="58"/>
  <c r="U8" i="58"/>
  <c r="Q8" i="58"/>
  <c r="O8" i="58"/>
  <c r="I8" i="58"/>
  <c r="G8" i="58"/>
  <c r="U83" i="57"/>
  <c r="Q83" i="57"/>
  <c r="Q82" i="57" s="1"/>
  <c r="O83" i="57"/>
  <c r="M83" i="57"/>
  <c r="K83" i="57"/>
  <c r="I83" i="57"/>
  <c r="U82" i="57"/>
  <c r="O82" i="57"/>
  <c r="M82" i="57"/>
  <c r="K82" i="57"/>
  <c r="I82" i="57"/>
  <c r="G82" i="57"/>
  <c r="U81" i="57"/>
  <c r="Q81" i="57"/>
  <c r="O81" i="57"/>
  <c r="M81" i="57"/>
  <c r="K81" i="57"/>
  <c r="I81" i="57"/>
  <c r="U80" i="57"/>
  <c r="Q80" i="57"/>
  <c r="O80" i="57"/>
  <c r="M80" i="57"/>
  <c r="K80" i="57"/>
  <c r="I80" i="57"/>
  <c r="U79" i="57"/>
  <c r="U78" i="57" s="1"/>
  <c r="Q79" i="57"/>
  <c r="O79" i="57"/>
  <c r="M79" i="57"/>
  <c r="K79" i="57"/>
  <c r="I79" i="57"/>
  <c r="Q78" i="57"/>
  <c r="O78" i="57"/>
  <c r="M78" i="57"/>
  <c r="K78" i="57"/>
  <c r="I78" i="57"/>
  <c r="G78" i="57"/>
  <c r="U77" i="57"/>
  <c r="Q77" i="57"/>
  <c r="O77" i="57"/>
  <c r="M77" i="57"/>
  <c r="K77" i="57"/>
  <c r="I77" i="57"/>
  <c r="U76" i="57"/>
  <c r="Q76" i="57"/>
  <c r="O76" i="57"/>
  <c r="M76" i="57"/>
  <c r="K76" i="57"/>
  <c r="I76" i="57"/>
  <c r="U75" i="57"/>
  <c r="Q75" i="57"/>
  <c r="O75" i="57"/>
  <c r="M75" i="57"/>
  <c r="K75" i="57"/>
  <c r="I75" i="57"/>
  <c r="U74" i="57"/>
  <c r="Q74" i="57"/>
  <c r="O74" i="57"/>
  <c r="M74" i="57"/>
  <c r="K74" i="57"/>
  <c r="I74" i="57"/>
  <c r="U73" i="57"/>
  <c r="Q73" i="57"/>
  <c r="O73" i="57"/>
  <c r="M73" i="57"/>
  <c r="K73" i="57"/>
  <c r="I73" i="57"/>
  <c r="U72" i="57"/>
  <c r="Q72" i="57"/>
  <c r="O72" i="57"/>
  <c r="M72" i="57"/>
  <c r="K72" i="57"/>
  <c r="I72" i="57"/>
  <c r="U71" i="57"/>
  <c r="Q71" i="57"/>
  <c r="O71" i="57"/>
  <c r="M71" i="57"/>
  <c r="K71" i="57"/>
  <c r="I71" i="57"/>
  <c r="U70" i="57"/>
  <c r="Q70" i="57"/>
  <c r="O70" i="57"/>
  <c r="M70" i="57"/>
  <c r="K70" i="57"/>
  <c r="I70" i="57"/>
  <c r="U69" i="57"/>
  <c r="Q69" i="57"/>
  <c r="O69" i="57"/>
  <c r="M69" i="57"/>
  <c r="K69" i="57"/>
  <c r="I69" i="57"/>
  <c r="U68" i="57"/>
  <c r="Q68" i="57"/>
  <c r="O68" i="57"/>
  <c r="M68" i="57"/>
  <c r="K68" i="57"/>
  <c r="I68" i="57"/>
  <c r="U67" i="57"/>
  <c r="Q67" i="57"/>
  <c r="O67" i="57"/>
  <c r="M67" i="57"/>
  <c r="K67" i="57"/>
  <c r="I67" i="57"/>
  <c r="U66" i="57"/>
  <c r="Q66" i="57"/>
  <c r="O66" i="57"/>
  <c r="M66" i="57"/>
  <c r="K66" i="57"/>
  <c r="I66" i="57"/>
  <c r="U65" i="57"/>
  <c r="Q65" i="57"/>
  <c r="O65" i="57"/>
  <c r="M65" i="57"/>
  <c r="K65" i="57"/>
  <c r="I65" i="57"/>
  <c r="U64" i="57"/>
  <c r="Q64" i="57"/>
  <c r="O64" i="57"/>
  <c r="M64" i="57"/>
  <c r="K64" i="57"/>
  <c r="I64" i="57"/>
  <c r="U63" i="57"/>
  <c r="Q63" i="57"/>
  <c r="O63" i="57"/>
  <c r="M63" i="57"/>
  <c r="K63" i="57"/>
  <c r="I63" i="57"/>
  <c r="U62" i="57"/>
  <c r="Q62" i="57"/>
  <c r="O62" i="57"/>
  <c r="M62" i="57"/>
  <c r="K62" i="57"/>
  <c r="I62" i="57"/>
  <c r="U61" i="57"/>
  <c r="Q61" i="57"/>
  <c r="O61" i="57"/>
  <c r="M61" i="57"/>
  <c r="K61" i="57"/>
  <c r="I61" i="57"/>
  <c r="U60" i="57"/>
  <c r="Q60" i="57"/>
  <c r="O60" i="57"/>
  <c r="M60" i="57"/>
  <c r="K60" i="57"/>
  <c r="I60" i="57"/>
  <c r="U59" i="57"/>
  <c r="Q59" i="57"/>
  <c r="O59" i="57"/>
  <c r="M59" i="57"/>
  <c r="K59" i="57"/>
  <c r="I59" i="57"/>
  <c r="U58" i="57"/>
  <c r="Q58" i="57"/>
  <c r="O58" i="57"/>
  <c r="K58" i="57"/>
  <c r="I58" i="57"/>
  <c r="G58" i="57"/>
  <c r="U57" i="57"/>
  <c r="Q57" i="57"/>
  <c r="O57" i="57"/>
  <c r="M57" i="57"/>
  <c r="K57" i="57"/>
  <c r="I57" i="57"/>
  <c r="U56" i="57"/>
  <c r="Q56" i="57"/>
  <c r="O56" i="57"/>
  <c r="M56" i="57"/>
  <c r="K56" i="57"/>
  <c r="I56" i="57"/>
  <c r="U55" i="57"/>
  <c r="Q55" i="57"/>
  <c r="O55" i="57"/>
  <c r="M55" i="57"/>
  <c r="K55" i="57"/>
  <c r="I55" i="57"/>
  <c r="U54" i="57"/>
  <c r="Q54" i="57"/>
  <c r="O54" i="57"/>
  <c r="M54" i="57"/>
  <c r="K54" i="57"/>
  <c r="I54" i="57"/>
  <c r="U53" i="57"/>
  <c r="Q53" i="57"/>
  <c r="O53" i="57"/>
  <c r="M53" i="57"/>
  <c r="K53" i="57"/>
  <c r="I53" i="57"/>
  <c r="U52" i="57"/>
  <c r="Q52" i="57"/>
  <c r="O52" i="57"/>
  <c r="M52" i="57"/>
  <c r="K52" i="57"/>
  <c r="I52" i="57"/>
  <c r="U51" i="57"/>
  <c r="Q51" i="57"/>
  <c r="O51" i="57"/>
  <c r="M51" i="57"/>
  <c r="K51" i="57"/>
  <c r="I51" i="57"/>
  <c r="U50" i="57"/>
  <c r="Q50" i="57"/>
  <c r="O50" i="57"/>
  <c r="M50" i="57"/>
  <c r="K50" i="57"/>
  <c r="I50" i="57"/>
  <c r="U49" i="57"/>
  <c r="Q49" i="57"/>
  <c r="O49" i="57"/>
  <c r="M49" i="57"/>
  <c r="K49" i="57"/>
  <c r="I49" i="57"/>
  <c r="U48" i="57"/>
  <c r="Q48" i="57"/>
  <c r="O48" i="57"/>
  <c r="M48" i="57"/>
  <c r="K48" i="57"/>
  <c r="I48" i="57"/>
  <c r="U47" i="57"/>
  <c r="Q47" i="57"/>
  <c r="O47" i="57"/>
  <c r="M47" i="57"/>
  <c r="K47" i="57"/>
  <c r="I47" i="57"/>
  <c r="U46" i="57"/>
  <c r="Q46" i="57"/>
  <c r="O46" i="57"/>
  <c r="M46" i="57"/>
  <c r="K46" i="57"/>
  <c r="I46" i="57"/>
  <c r="U45" i="57"/>
  <c r="Q45" i="57"/>
  <c r="O45" i="57"/>
  <c r="M45" i="57"/>
  <c r="K45" i="57"/>
  <c r="I45" i="57"/>
  <c r="U44" i="57"/>
  <c r="Q44" i="57"/>
  <c r="O44" i="57"/>
  <c r="M44" i="57"/>
  <c r="K44" i="57"/>
  <c r="I44" i="57"/>
  <c r="U43" i="57"/>
  <c r="Q43" i="57"/>
  <c r="O43" i="57"/>
  <c r="M43" i="57"/>
  <c r="K43" i="57"/>
  <c r="I43" i="57"/>
  <c r="U42" i="57"/>
  <c r="Q42" i="57"/>
  <c r="O42" i="57"/>
  <c r="M42" i="57"/>
  <c r="K42" i="57"/>
  <c r="I42" i="57"/>
  <c r="U41" i="57"/>
  <c r="Q41" i="57"/>
  <c r="O41" i="57"/>
  <c r="M41" i="57"/>
  <c r="K41" i="57"/>
  <c r="I41" i="57"/>
  <c r="U40" i="57"/>
  <c r="U39" i="57" s="1"/>
  <c r="Q40" i="57"/>
  <c r="Q39" i="57" s="1"/>
  <c r="O40" i="57"/>
  <c r="O39" i="57" s="1"/>
  <c r="M40" i="57"/>
  <c r="M39" i="57" s="1"/>
  <c r="K40" i="57"/>
  <c r="K39" i="57" s="1"/>
  <c r="I40" i="57"/>
  <c r="I39" i="57"/>
  <c r="G39" i="57"/>
  <c r="U38" i="57"/>
  <c r="Q38" i="57"/>
  <c r="O38" i="57"/>
  <c r="M38" i="57"/>
  <c r="K38" i="57"/>
  <c r="I38" i="57"/>
  <c r="U37" i="57"/>
  <c r="Q37" i="57"/>
  <c r="O37" i="57"/>
  <c r="M37" i="57"/>
  <c r="K37" i="57"/>
  <c r="I37" i="57"/>
  <c r="U36" i="57"/>
  <c r="Q36" i="57"/>
  <c r="O36" i="57"/>
  <c r="M36" i="57"/>
  <c r="K36" i="57"/>
  <c r="I36" i="57"/>
  <c r="U35" i="57"/>
  <c r="Q35" i="57"/>
  <c r="O35" i="57"/>
  <c r="M35" i="57"/>
  <c r="K35" i="57"/>
  <c r="I35" i="57"/>
  <c r="U34" i="57"/>
  <c r="Q34" i="57"/>
  <c r="O34" i="57"/>
  <c r="M34" i="57"/>
  <c r="K34" i="57"/>
  <c r="I34" i="57"/>
  <c r="U33" i="57"/>
  <c r="Q33" i="57"/>
  <c r="O33" i="57"/>
  <c r="M33" i="57"/>
  <c r="K33" i="57"/>
  <c r="I33" i="57"/>
  <c r="U32" i="57"/>
  <c r="Q32" i="57"/>
  <c r="O32" i="57"/>
  <c r="M32" i="57"/>
  <c r="K32" i="57"/>
  <c r="I32" i="57"/>
  <c r="U31" i="57"/>
  <c r="Q31" i="57"/>
  <c r="O31" i="57"/>
  <c r="M31" i="57"/>
  <c r="K31" i="57"/>
  <c r="I31" i="57"/>
  <c r="U30" i="57"/>
  <c r="Q30" i="57"/>
  <c r="O30" i="57"/>
  <c r="M30" i="57"/>
  <c r="K30" i="57"/>
  <c r="I30" i="57"/>
  <c r="U29" i="57"/>
  <c r="Q29" i="57"/>
  <c r="O29" i="57"/>
  <c r="M29" i="57"/>
  <c r="K29" i="57"/>
  <c r="I29" i="57"/>
  <c r="U28" i="57"/>
  <c r="Q28" i="57"/>
  <c r="O28" i="57"/>
  <c r="M28" i="57"/>
  <c r="K28" i="57"/>
  <c r="I28" i="57"/>
  <c r="U27" i="57"/>
  <c r="Q27" i="57"/>
  <c r="O27" i="57"/>
  <c r="M27" i="57"/>
  <c r="K27" i="57"/>
  <c r="I27" i="57"/>
  <c r="U26" i="57"/>
  <c r="Q26" i="57"/>
  <c r="O26" i="57"/>
  <c r="M26" i="57"/>
  <c r="K26" i="57"/>
  <c r="I26" i="57"/>
  <c r="U25" i="57"/>
  <c r="Q25" i="57"/>
  <c r="O25" i="57"/>
  <c r="M25" i="57"/>
  <c r="K25" i="57"/>
  <c r="I25" i="57"/>
  <c r="U24" i="57"/>
  <c r="Q24" i="57"/>
  <c r="O24" i="57"/>
  <c r="M24" i="57"/>
  <c r="K24" i="57"/>
  <c r="I24" i="57"/>
  <c r="U23" i="57"/>
  <c r="Q23" i="57"/>
  <c r="O23" i="57"/>
  <c r="M23" i="57"/>
  <c r="K23" i="57"/>
  <c r="I23" i="57"/>
  <c r="U22" i="57"/>
  <c r="Q22" i="57"/>
  <c r="Q16" i="57" s="1"/>
  <c r="O22" i="57"/>
  <c r="M22" i="57"/>
  <c r="K22" i="57"/>
  <c r="I22" i="57"/>
  <c r="U21" i="57"/>
  <c r="Q21" i="57"/>
  <c r="O21" i="57"/>
  <c r="M21" i="57"/>
  <c r="K21" i="57"/>
  <c r="I21" i="57"/>
  <c r="U20" i="57"/>
  <c r="Q20" i="57"/>
  <c r="O20" i="57"/>
  <c r="M20" i="57"/>
  <c r="K20" i="57"/>
  <c r="I20" i="57"/>
  <c r="U19" i="57"/>
  <c r="Q19" i="57"/>
  <c r="O19" i="57"/>
  <c r="M19" i="57"/>
  <c r="K19" i="57"/>
  <c r="I19" i="57"/>
  <c r="U18" i="57"/>
  <c r="Q18" i="57"/>
  <c r="O18" i="57"/>
  <c r="M18" i="57"/>
  <c r="K18" i="57"/>
  <c r="I18" i="57"/>
  <c r="U17" i="57"/>
  <c r="Q17" i="57"/>
  <c r="O17" i="57"/>
  <c r="M17" i="57"/>
  <c r="K17" i="57"/>
  <c r="K16" i="57" s="1"/>
  <c r="I17" i="57"/>
  <c r="I16" i="57" s="1"/>
  <c r="U16" i="57"/>
  <c r="O16" i="57"/>
  <c r="G16" i="57"/>
  <c r="U15" i="57"/>
  <c r="Q15" i="57"/>
  <c r="O15" i="57"/>
  <c r="M15" i="57"/>
  <c r="K15" i="57"/>
  <c r="K13" i="57" s="1"/>
  <c r="I15" i="57"/>
  <c r="U14" i="57"/>
  <c r="U13" i="57" s="1"/>
  <c r="Q14" i="57"/>
  <c r="Q13" i="57" s="1"/>
  <c r="O14" i="57"/>
  <c r="O13" i="57" s="1"/>
  <c r="M14" i="57"/>
  <c r="K14" i="57"/>
  <c r="I14" i="57"/>
  <c r="I13" i="57" s="1"/>
  <c r="G13" i="57"/>
  <c r="U12" i="57"/>
  <c r="U11" i="57" s="1"/>
  <c r="Q12" i="57"/>
  <c r="Q11" i="57" s="1"/>
  <c r="O12" i="57"/>
  <c r="M12" i="57"/>
  <c r="M11" i="57" s="1"/>
  <c r="K12" i="57"/>
  <c r="K11" i="57" s="1"/>
  <c r="I12" i="57"/>
  <c r="O11" i="57"/>
  <c r="I11" i="57"/>
  <c r="G11" i="57"/>
  <c r="U10" i="57"/>
  <c r="U8" i="57" s="1"/>
  <c r="Q10" i="57"/>
  <c r="O10" i="57"/>
  <c r="M10" i="57"/>
  <c r="K10" i="57"/>
  <c r="I10" i="57"/>
  <c r="U9" i="57"/>
  <c r="Q9" i="57"/>
  <c r="Q8" i="57" s="1"/>
  <c r="O9" i="57"/>
  <c r="O8" i="57" s="1"/>
  <c r="M9" i="57"/>
  <c r="K9" i="57"/>
  <c r="K8" i="57" s="1"/>
  <c r="I9" i="57"/>
  <c r="I8" i="57" s="1"/>
  <c r="G8" i="57"/>
  <c r="G82" i="56"/>
  <c r="G81" i="56"/>
  <c r="G77" i="56"/>
  <c r="G76" i="56"/>
  <c r="G74" i="56"/>
  <c r="G71" i="56"/>
  <c r="G70" i="56"/>
  <c r="G69" i="56"/>
  <c r="G68" i="56"/>
  <c r="G60" i="56"/>
  <c r="G57" i="56"/>
  <c r="G53" i="56"/>
  <c r="G49" i="56"/>
  <c r="G43" i="56"/>
  <c r="G40" i="56"/>
  <c r="G31" i="56"/>
  <c r="G22" i="56"/>
  <c r="G13" i="56"/>
  <c r="G9" i="56"/>
  <c r="G607" i="55"/>
  <c r="G606" i="55"/>
  <c r="G604" i="55"/>
  <c r="G603" i="55"/>
  <c r="G601" i="55"/>
  <c r="G600" i="55"/>
  <c r="G598" i="55"/>
  <c r="G597" i="55"/>
  <c r="G594" i="55" s="1"/>
  <c r="G596" i="55"/>
  <c r="G595" i="55"/>
  <c r="G592" i="55"/>
  <c r="G591" i="55"/>
  <c r="G590" i="55"/>
  <c r="G587" i="55"/>
  <c r="G586" i="55"/>
  <c r="G579" i="55"/>
  <c r="G576" i="55"/>
  <c r="G562" i="55"/>
  <c r="G561" i="55" s="1"/>
  <c r="G556" i="55"/>
  <c r="G555" i="55"/>
  <c r="G553" i="55"/>
  <c r="G552" i="55"/>
  <c r="G545" i="55"/>
  <c r="G542" i="55"/>
  <c r="G534" i="55"/>
  <c r="G530" i="55"/>
  <c r="G527" i="55"/>
  <c r="G526" i="55"/>
  <c r="G523" i="55"/>
  <c r="G518" i="55"/>
  <c r="G514" i="55"/>
  <c r="G513" i="55"/>
  <c r="G508" i="55"/>
  <c r="G505" i="55"/>
  <c r="G500" i="55"/>
  <c r="G493" i="55"/>
  <c r="G488" i="55"/>
  <c r="G484" i="55"/>
  <c r="G480" i="55"/>
  <c r="G475" i="55"/>
  <c r="G467" i="55"/>
  <c r="G466" i="55"/>
  <c r="G465" i="55"/>
  <c r="G462" i="55"/>
  <c r="G461" i="55"/>
  <c r="G460" i="55"/>
  <c r="G457" i="55"/>
  <c r="G456" i="55"/>
  <c r="G455" i="55"/>
  <c r="G454" i="55"/>
  <c r="G445" i="55"/>
  <c r="G444" i="55"/>
  <c r="G443" i="55"/>
  <c r="G440" i="55"/>
  <c r="G435" i="55"/>
  <c r="G434" i="55"/>
  <c r="G433" i="55"/>
  <c r="G432" i="55"/>
  <c r="G431" i="55"/>
  <c r="G430" i="55"/>
  <c r="G426" i="55"/>
  <c r="G422" i="55"/>
  <c r="G419" i="55"/>
  <c r="G415" i="55"/>
  <c r="G414" i="55"/>
  <c r="G411" i="55"/>
  <c r="G400" i="55"/>
  <c r="G397" i="55"/>
  <c r="G394" i="55"/>
  <c r="G390" i="55"/>
  <c r="G385" i="55"/>
  <c r="G381" i="55"/>
  <c r="G378" i="55"/>
  <c r="G374" i="55"/>
  <c r="G370" i="55"/>
  <c r="G366" i="55"/>
  <c r="G363" i="55"/>
  <c r="G357" i="55"/>
  <c r="G342" i="55"/>
  <c r="G339" i="55"/>
  <c r="G333" i="55"/>
  <c r="G329" i="55"/>
  <c r="G325" i="55"/>
  <c r="G321" i="55"/>
  <c r="G317" i="55"/>
  <c r="G313" i="55"/>
  <c r="G310" i="55"/>
  <c r="G309" i="55" s="1"/>
  <c r="G307" i="55"/>
  <c r="G297" i="55"/>
  <c r="G296" i="55"/>
  <c r="G295" i="55"/>
  <c r="G294" i="55"/>
  <c r="G293" i="55"/>
  <c r="G292" i="55"/>
  <c r="G283" i="55"/>
  <c r="G280" i="55"/>
  <c r="G276" i="55"/>
  <c r="G269" i="55"/>
  <c r="G268" i="55"/>
  <c r="G255" i="55"/>
  <c r="G250" i="55"/>
  <c r="G228" i="55"/>
  <c r="G213" i="55"/>
  <c r="G210" i="55"/>
  <c r="G183" i="55"/>
  <c r="G177" i="55"/>
  <c r="G165" i="55"/>
  <c r="G160" i="55"/>
  <c r="G151" i="55"/>
  <c r="G150" i="55"/>
  <c r="G149" i="55"/>
  <c r="G145" i="55"/>
  <c r="G138" i="55"/>
  <c r="G137" i="55"/>
  <c r="G133" i="55"/>
  <c r="G128" i="55"/>
  <c r="G122" i="55"/>
  <c r="G118" i="55"/>
  <c r="G115" i="55"/>
  <c r="G112" i="55"/>
  <c r="G109" i="55"/>
  <c r="G106" i="55"/>
  <c r="G103" i="55"/>
  <c r="G101" i="55"/>
  <c r="G96" i="55"/>
  <c r="G91" i="55"/>
  <c r="G90" i="55"/>
  <c r="G89" i="55"/>
  <c r="G79" i="55"/>
  <c r="G75" i="55"/>
  <c r="G71" i="55"/>
  <c r="G65" i="55"/>
  <c r="G55" i="55"/>
  <c r="G50" i="55"/>
  <c r="G46" i="55"/>
  <c r="G40" i="55"/>
  <c r="G37" i="55"/>
  <c r="G36" i="55" s="1"/>
  <c r="G32" i="55"/>
  <c r="G31" i="55"/>
  <c r="G28" i="55"/>
  <c r="G27" i="55"/>
  <c r="G24" i="55"/>
  <c r="G20" i="55"/>
  <c r="G17" i="55"/>
  <c r="G16" i="55"/>
  <c r="G15" i="55"/>
  <c r="G14" i="55"/>
  <c r="G13" i="55"/>
  <c r="G12" i="55"/>
  <c r="G11" i="55"/>
  <c r="G10" i="55"/>
  <c r="G9" i="55"/>
  <c r="E139" i="60" l="1"/>
  <c r="F139" i="60" s="1"/>
  <c r="E39" i="60"/>
  <c r="F39" i="60" s="1"/>
  <c r="E42" i="60"/>
  <c r="F42" i="60" s="1"/>
  <c r="E85" i="60"/>
  <c r="F85" i="60" s="1"/>
  <c r="E123" i="60"/>
  <c r="F123" i="60" s="1"/>
  <c r="E158" i="60"/>
  <c r="F158" i="60" s="1"/>
  <c r="E60" i="60"/>
  <c r="F60" i="60" s="1"/>
  <c r="E24" i="60"/>
  <c r="F24" i="60" s="1"/>
  <c r="E14" i="60"/>
  <c r="F14" i="60" s="1"/>
  <c r="N132" i="60"/>
  <c r="E84" i="60"/>
  <c r="F84" i="60" s="1"/>
  <c r="E125" i="60"/>
  <c r="F125" i="60" s="1"/>
  <c r="M27" i="59"/>
  <c r="G30" i="59"/>
  <c r="C17" i="18" s="1"/>
  <c r="D17" i="18" s="1"/>
  <c r="E17" i="18" s="1"/>
  <c r="M29" i="58"/>
  <c r="M21" i="58"/>
  <c r="M15" i="58"/>
  <c r="G34" i="58"/>
  <c r="C16" i="18" s="1"/>
  <c r="D16" i="18" s="1"/>
  <c r="E16" i="18" s="1"/>
  <c r="M10" i="58"/>
  <c r="M58" i="57"/>
  <c r="M16" i="57"/>
  <c r="M13" i="57"/>
  <c r="G84" i="57"/>
  <c r="C15" i="18" s="1"/>
  <c r="D15" i="18" s="1"/>
  <c r="M8" i="57"/>
  <c r="G67" i="56"/>
  <c r="G507" i="55"/>
  <c r="G399" i="55"/>
  <c r="E27" i="60"/>
  <c r="F27" i="60" s="1"/>
  <c r="S162" i="60"/>
  <c r="E70" i="60"/>
  <c r="F70" i="60" s="1"/>
  <c r="N59" i="60"/>
  <c r="I92" i="60"/>
  <c r="J92" i="60" s="1"/>
  <c r="E49" i="60"/>
  <c r="F49" i="60" s="1"/>
  <c r="E64" i="60"/>
  <c r="F64" i="60" s="1"/>
  <c r="E156" i="60"/>
  <c r="F156" i="60" s="1"/>
  <c r="E186" i="60"/>
  <c r="F186" i="60" s="1"/>
  <c r="F214" i="60" s="1"/>
  <c r="E200" i="60"/>
  <c r="F200" i="60" s="1"/>
  <c r="E167" i="60"/>
  <c r="F167" i="60" s="1"/>
  <c r="E32" i="60"/>
  <c r="F32" i="60" s="1"/>
  <c r="E37" i="60"/>
  <c r="F37" i="60" s="1"/>
  <c r="E154" i="60"/>
  <c r="F154" i="60" s="1"/>
  <c r="E164" i="60"/>
  <c r="F164" i="60" s="1"/>
  <c r="N167" i="60"/>
  <c r="S182" i="60"/>
  <c r="E47" i="60"/>
  <c r="F47" i="60" s="1"/>
  <c r="E50" i="60"/>
  <c r="F50" i="60" s="1"/>
  <c r="E138" i="60"/>
  <c r="F138" i="60" s="1"/>
  <c r="E35" i="60"/>
  <c r="F35" i="60" s="1"/>
  <c r="E81" i="60"/>
  <c r="F81" i="60" s="1"/>
  <c r="S120" i="60"/>
  <c r="E141" i="60"/>
  <c r="F141" i="60" s="1"/>
  <c r="N157" i="60"/>
  <c r="N187" i="60"/>
  <c r="S81" i="60"/>
  <c r="E112" i="60"/>
  <c r="F112" i="60" s="1"/>
  <c r="N120" i="60"/>
  <c r="N141" i="60"/>
  <c r="E63" i="60"/>
  <c r="F63" i="60" s="1"/>
  <c r="E66" i="60"/>
  <c r="F66" i="60" s="1"/>
  <c r="E155" i="60"/>
  <c r="F155" i="60" s="1"/>
  <c r="E202" i="60"/>
  <c r="F202" i="60" s="1"/>
  <c r="E206" i="60"/>
  <c r="F206" i="60" s="1"/>
  <c r="N57" i="60"/>
  <c r="N75" i="60"/>
  <c r="H95" i="60"/>
  <c r="I95" i="60" s="1"/>
  <c r="N97" i="60"/>
  <c r="E108" i="60"/>
  <c r="F108" i="60" s="1"/>
  <c r="E122" i="60"/>
  <c r="F122" i="60" s="1"/>
  <c r="E161" i="60"/>
  <c r="F161" i="60" s="1"/>
  <c r="N163" i="60"/>
  <c r="F95" i="60"/>
  <c r="E12" i="60"/>
  <c r="F12" i="60" s="1"/>
  <c r="F54" i="60" s="1"/>
  <c r="E73" i="60"/>
  <c r="F73" i="60" s="1"/>
  <c r="E169" i="60"/>
  <c r="F169" i="60" s="1"/>
  <c r="E22" i="60"/>
  <c r="F22" i="60" s="1"/>
  <c r="E59" i="60"/>
  <c r="F59" i="60" s="1"/>
  <c r="N73" i="60"/>
  <c r="S97" i="60"/>
  <c r="N125" i="60"/>
  <c r="N158" i="60"/>
  <c r="E172" i="60"/>
  <c r="F172" i="60" s="1"/>
  <c r="N95" i="60"/>
  <c r="S99" i="60"/>
  <c r="N186" i="60"/>
  <c r="N64" i="60"/>
  <c r="E17" i="60"/>
  <c r="F17" i="60" s="1"/>
  <c r="E25" i="60"/>
  <c r="F25" i="60" s="1"/>
  <c r="E83" i="60"/>
  <c r="F83" i="60" s="1"/>
  <c r="S95" i="60"/>
  <c r="E102" i="60"/>
  <c r="F102" i="60" s="1"/>
  <c r="N112" i="60"/>
  <c r="E128" i="60"/>
  <c r="F128" i="60" s="1"/>
  <c r="N156" i="60"/>
  <c r="E10" i="60"/>
  <c r="F10" i="60" s="1"/>
  <c r="I54" i="60"/>
  <c r="J54" i="60" s="1"/>
  <c r="E23" i="60"/>
  <c r="F23" i="60" s="1"/>
  <c r="N25" i="60"/>
  <c r="N35" i="60"/>
  <c r="S57" i="60"/>
  <c r="H98" i="60"/>
  <c r="I98" i="60" s="1"/>
  <c r="I117" i="60" s="1"/>
  <c r="J117" i="60" s="1"/>
  <c r="S132" i="60"/>
  <c r="E173" i="60"/>
  <c r="F173" i="60" s="1"/>
  <c r="N182" i="60"/>
  <c r="E205" i="60"/>
  <c r="F205" i="60" s="1"/>
  <c r="N47" i="60"/>
  <c r="F97" i="60"/>
  <c r="E53" i="60"/>
  <c r="F53" i="60" s="1"/>
  <c r="E74" i="60"/>
  <c r="F74" i="60" s="1"/>
  <c r="N85" i="60"/>
  <c r="E147" i="60"/>
  <c r="F147" i="60" s="1"/>
  <c r="E20" i="60"/>
  <c r="F20" i="60" s="1"/>
  <c r="S59" i="60"/>
  <c r="S92" i="60" s="1"/>
  <c r="N66" i="60"/>
  <c r="E69" i="60"/>
  <c r="F69" i="60" s="1"/>
  <c r="E105" i="60"/>
  <c r="F105" i="60" s="1"/>
  <c r="E110" i="60"/>
  <c r="F110" i="60" s="1"/>
  <c r="F182" i="60"/>
  <c r="N202" i="60"/>
  <c r="E29" i="60"/>
  <c r="F29" i="60" s="1"/>
  <c r="E44" i="60"/>
  <c r="F44" i="60" s="1"/>
  <c r="E62" i="60"/>
  <c r="F62" i="60" s="1"/>
  <c r="E77" i="60"/>
  <c r="F77" i="60" s="1"/>
  <c r="E170" i="60"/>
  <c r="F170" i="60" s="1"/>
  <c r="N29" i="60"/>
  <c r="N44" i="60"/>
  <c r="E127" i="60"/>
  <c r="F127" i="60" s="1"/>
  <c r="E145" i="60"/>
  <c r="F145" i="60" s="1"/>
  <c r="E160" i="60"/>
  <c r="F160" i="60" s="1"/>
  <c r="E165" i="60"/>
  <c r="F165" i="60" s="1"/>
  <c r="S214" i="60"/>
  <c r="N121" i="60"/>
  <c r="F121" i="60"/>
  <c r="S121" i="60"/>
  <c r="S117" i="60"/>
  <c r="N20" i="60"/>
  <c r="N54" i="60" s="1"/>
  <c r="S27" i="60"/>
  <c r="N42" i="60"/>
  <c r="N49" i="60"/>
  <c r="N60" i="60"/>
  <c r="S108" i="60"/>
  <c r="F120" i="60"/>
  <c r="S128" i="60"/>
  <c r="N130" i="60"/>
  <c r="S139" i="60"/>
  <c r="N153" i="60"/>
  <c r="N160" i="60"/>
  <c r="S170" i="60"/>
  <c r="S174" i="60" s="1"/>
  <c r="N172" i="60"/>
  <c r="N200" i="60"/>
  <c r="E19" i="60"/>
  <c r="F19" i="60" s="1"/>
  <c r="E28" i="60"/>
  <c r="F28" i="60" s="1"/>
  <c r="E41" i="60"/>
  <c r="F41" i="60" s="1"/>
  <c r="N63" i="60"/>
  <c r="E90" i="60"/>
  <c r="F90" i="60" s="1"/>
  <c r="E129" i="60"/>
  <c r="F129" i="60" s="1"/>
  <c r="E152" i="60"/>
  <c r="F152" i="60" s="1"/>
  <c r="E159" i="60"/>
  <c r="F159" i="60" s="1"/>
  <c r="E171" i="60"/>
  <c r="F171" i="60" s="1"/>
  <c r="E199" i="60"/>
  <c r="F199" i="60" s="1"/>
  <c r="E16" i="60"/>
  <c r="F16" i="60" s="1"/>
  <c r="E30" i="60"/>
  <c r="F30" i="60" s="1"/>
  <c r="E33" i="60"/>
  <c r="F33" i="60" s="1"/>
  <c r="E36" i="60"/>
  <c r="F36" i="60" s="1"/>
  <c r="E65" i="60"/>
  <c r="F65" i="60" s="1"/>
  <c r="E76" i="60"/>
  <c r="F76" i="60" s="1"/>
  <c r="E86" i="60"/>
  <c r="F86" i="60" s="1"/>
  <c r="E111" i="60"/>
  <c r="F111" i="60" s="1"/>
  <c r="E124" i="60"/>
  <c r="F124" i="60" s="1"/>
  <c r="E166" i="60"/>
  <c r="F166" i="60" s="1"/>
  <c r="S37" i="60"/>
  <c r="E45" i="60"/>
  <c r="F45" i="60" s="1"/>
  <c r="F57" i="60"/>
  <c r="E67" i="60"/>
  <c r="F67" i="60" s="1"/>
  <c r="E96" i="60"/>
  <c r="F96" i="60" s="1"/>
  <c r="E104" i="60"/>
  <c r="F104" i="60" s="1"/>
  <c r="E126" i="60"/>
  <c r="F126" i="60" s="1"/>
  <c r="E137" i="60"/>
  <c r="F137" i="60" s="1"/>
  <c r="E168" i="60"/>
  <c r="F168" i="60" s="1"/>
  <c r="E203" i="60"/>
  <c r="F203" i="60" s="1"/>
  <c r="E207" i="60"/>
  <c r="F207" i="60" s="1"/>
  <c r="E146" i="60"/>
  <c r="F146" i="60" s="1"/>
  <c r="G578" i="55"/>
  <c r="G421" i="55"/>
  <c r="G529" i="55"/>
  <c r="G45" i="55"/>
  <c r="G19" i="55"/>
  <c r="G380" i="55"/>
  <c r="G8" i="56"/>
  <c r="G7" i="56" s="1"/>
  <c r="C13" i="18" s="1"/>
  <c r="G312" i="55"/>
  <c r="G291" i="55"/>
  <c r="G8" i="55"/>
  <c r="G127" i="55"/>
  <c r="G341" i="55"/>
  <c r="G464" i="55"/>
  <c r="G144" i="55"/>
  <c r="N174" i="60" l="1"/>
  <c r="F117" i="60"/>
  <c r="F92" i="60"/>
  <c r="F150" i="60"/>
  <c r="E15" i="18"/>
  <c r="G7" i="55"/>
  <c r="C14" i="18" s="1"/>
  <c r="D14" i="18" s="1"/>
  <c r="E14" i="18" s="1"/>
  <c r="S150" i="60"/>
  <c r="N150" i="60"/>
  <c r="Q150" i="60" s="1"/>
  <c r="N214" i="60"/>
  <c r="Q214" i="60" s="1"/>
  <c r="S54" i="60"/>
  <c r="N117" i="60"/>
  <c r="Q117" i="60" s="1"/>
  <c r="N92" i="60"/>
  <c r="Q92" i="60" s="1"/>
  <c r="F174" i="60"/>
  <c r="N218" i="60" l="1"/>
  <c r="Q54" i="60"/>
  <c r="N219" i="60"/>
  <c r="C12" i="18" l="1"/>
  <c r="D19" i="18"/>
  <c r="E19" i="18" s="1"/>
  <c r="D13" i="18"/>
  <c r="E13" i="18" s="1"/>
  <c r="C24" i="18" l="1"/>
  <c r="D12" i="18" l="1"/>
  <c r="E12" i="18" s="1"/>
  <c r="D24" i="18" l="1"/>
  <c r="E24" i="18" s="1"/>
</calcChain>
</file>

<file path=xl/sharedStrings.xml><?xml version="1.0" encoding="utf-8"?>
<sst xmlns="http://schemas.openxmlformats.org/spreadsheetml/2006/main" count="2027" uniqueCount="1202">
  <si>
    <t>DPH</t>
  </si>
  <si>
    <t>Popis</t>
  </si>
  <si>
    <t>OBSAH</t>
  </si>
  <si>
    <t>Cena bez DPH</t>
  </si>
  <si>
    <t>Cena s DPH</t>
  </si>
  <si>
    <t>STAVEBNÍ OBJEKTY</t>
  </si>
  <si>
    <t>CELKOVÉ NÁKLADY STAVBY</t>
  </si>
  <si>
    <t>ARCHITEKTONICKO STAVEBNÍ ŘEŠENÍ</t>
  </si>
  <si>
    <t>Cena</t>
  </si>
  <si>
    <t>Poř.</t>
  </si>
  <si>
    <t>Kód</t>
  </si>
  <si>
    <t>MJ</t>
  </si>
  <si>
    <t>Výměra</t>
  </si>
  <si>
    <t>Jedn. cena</t>
  </si>
  <si>
    <t>**: Nezařazeno</t>
  </si>
  <si>
    <t>soubor</t>
  </si>
  <si>
    <t>0002</t>
  </si>
  <si>
    <t>V případě vzniklých škod zaviněných dodavatelem na veřejném či soukromém majetku - v souvislosti s pracemi dle tohoto popisu, uhradí tyto škody plně dodavatel.</t>
  </si>
  <si>
    <t>0003</t>
  </si>
  <si>
    <t>V ceně dodávky musí být zahrnuty ceny za spotřebované energie, plyn a vodu v době výstavby.</t>
  </si>
  <si>
    <t>0004</t>
  </si>
  <si>
    <t>Při stanovení ceny dle výkazu výměr je potřeba započítat všechny předpokládané doplňkové související - prvky a činnosti s touto položkou související tak, aby cena byla kompletní a prvek funkční.</t>
  </si>
  <si>
    <t>0005</t>
  </si>
  <si>
    <t>Dodavatel provede a zajistí na svůj účet veškeré potřebné pomocné a zabezpečovací konstrukce - lešení, plošiny atp. pro provedení těchto prací.</t>
  </si>
  <si>
    <t>0007</t>
  </si>
  <si>
    <t>Veškeré zařízení a dodávky budou dokompletovány, nainstalovány, přikotveny a propojeny -  tak, aby byly při předání plně funkční.</t>
  </si>
  <si>
    <t>0008</t>
  </si>
  <si>
    <t>Všechny použité materiály a výrobky budou 1. jakostní třídy, musí mít příslušné atesty, homologace - prohlášení o shodě a certifikáty pro použití v ČR dle platných předpisů.</t>
  </si>
  <si>
    <t>0009</t>
  </si>
  <si>
    <t>Stavební materiály nebudou používány pokud jejich hmotnostní aktivita Radonu je větší než 120 Bg/kg.</t>
  </si>
  <si>
    <t>Součástí každé dodávky je i funkční odskoušení jednotlivých částí zařízení a zařízení jako celku.</t>
  </si>
  <si>
    <t>Nátěry jsou přímo součástí dodávky jednotlivých prvků a konstrukcí</t>
  </si>
  <si>
    <t>m3</t>
  </si>
  <si>
    <t>m2</t>
  </si>
  <si>
    <t>m</t>
  </si>
  <si>
    <t>t</t>
  </si>
  <si>
    <t>006: Úpravy povrchu</t>
  </si>
  <si>
    <t>009: Ostatní konstrukce a práce</t>
  </si>
  <si>
    <t>kus</t>
  </si>
  <si>
    <t>949101111</t>
  </si>
  <si>
    <t>Lešení pomocné pro objekty pozemních staveb s lešeňovou podlahou v do 1,9 m zatížení do 150 kg/m2</t>
  </si>
  <si>
    <t>099: Přesun hmot HSV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</si>
  <si>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</si>
  <si>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</si>
  <si>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</si>
  <si>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</si>
  <si>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763: Konstrukce montované</t>
  </si>
  <si>
    <t>766: Konstrukce truhlářské</t>
  </si>
  <si>
    <t>%</t>
  </si>
  <si>
    <t>783: Nátěry</t>
  </si>
  <si>
    <t>784: Malby</t>
  </si>
  <si>
    <t>784181121</t>
  </si>
  <si>
    <t>784211101</t>
  </si>
  <si>
    <t>V01: Průzkumné, geodetické a projektové práce</t>
  </si>
  <si>
    <t>013254000</t>
  </si>
  <si>
    <t>V03: Zařízení staveniště</t>
  </si>
  <si>
    <t>030001000</t>
  </si>
  <si>
    <t>V04: Inženýrská činnost</t>
  </si>
  <si>
    <t>045002000</t>
  </si>
  <si>
    <t>Kompletační a koordinační činnost dodavatele</t>
  </si>
  <si>
    <t>V06: Územní vlivy</t>
  </si>
  <si>
    <t>065002000</t>
  </si>
  <si>
    <t>Mimostaveništní doprava</t>
  </si>
  <si>
    <t>Příplatek k montáži obkladů vnitřních keramických hladkých za spárování tmelem dvousložkovým</t>
  </si>
  <si>
    <t>003: Svislé konstrukce</t>
  </si>
  <si>
    <t>001: Zemní práce</t>
  </si>
  <si>
    <t>171201221</t>
  </si>
  <si>
    <t>Poplatek za uložení na skládce (skládkovné) zeminy a kamení kód odpadu 17 05 04</t>
  </si>
  <si>
    <t>kpl</t>
  </si>
  <si>
    <t>CELKOVÝ VÝKAZ VÝMĚR</t>
  </si>
  <si>
    <t>Architektonicko stavební řešení</t>
  </si>
  <si>
    <t>162751117</t>
  </si>
  <si>
    <t>171251201</t>
  </si>
  <si>
    <t>Uložení sypaniny na skládky nebo meziskládky</t>
  </si>
  <si>
    <t>713: Izolace tepelné</t>
  </si>
  <si>
    <t>763131714</t>
  </si>
  <si>
    <t>SDK podhled základní penetrační nátěr</t>
  </si>
  <si>
    <t>zámek vložkový</t>
  </si>
  <si>
    <t>781: Obklady keramické</t>
  </si>
  <si>
    <t>781121011</t>
  </si>
  <si>
    <t>Nátěr penetrační na stěnu</t>
  </si>
  <si>
    <t>781474154</t>
  </si>
  <si>
    <t>59761001</t>
  </si>
  <si>
    <t>786: Čalounické úpravy</t>
  </si>
  <si>
    <t>55346200</t>
  </si>
  <si>
    <t>REKONSTRUKCE OBJEKTU " VÉBROVA RESTAURACE "</t>
  </si>
  <si>
    <t>POLEPY č.p. 148 a čp. 3</t>
  </si>
  <si>
    <t>Bourací práce</t>
  </si>
  <si>
    <t>004: Vodorovné konstrukce</t>
  </si>
  <si>
    <t>965042141</t>
  </si>
  <si>
    <t>Bourání podkladů pod dlažby nebo mazanin betonových nebo z litého asfaltu tl do 100 mm pl přes 4 m2</t>
  </si>
  <si>
    <t>978013191</t>
  </si>
  <si>
    <t>Otlučení (osekání) vnitřní vápenné nebo vápenocementové omítky stěn v rozsahu přes 50 do 100 %</t>
  </si>
  <si>
    <t>978023411</t>
  </si>
  <si>
    <t>Vyškrabání spár zdiva cihelného mimo komínového</t>
  </si>
  <si>
    <t>985131311</t>
  </si>
  <si>
    <t>Ruční dočištění ploch stěn, rubu kleneb a podlah ocelových kartáči</t>
  </si>
  <si>
    <t>968072455</t>
  </si>
  <si>
    <t>Vybourání kovových dveřních zárubní pl do 2 m2</t>
  </si>
  <si>
    <t>962031133</t>
  </si>
  <si>
    <t>Bourání příček z cihel pálených na MVC tl do 150 mm</t>
  </si>
  <si>
    <t>965081213</t>
  </si>
  <si>
    <t>Bourání podlah z dlaždic keramických nebo xylolitových tl do 10 mm plochy přes 1 m2</t>
  </si>
  <si>
    <t>971033451</t>
  </si>
  <si>
    <t>Vybourání otvorů ve zdivu cihelném pl do 0,25 m2 na MVC nebo MV tl do 450 mm</t>
  </si>
  <si>
    <t>971033651</t>
  </si>
  <si>
    <t>Vybourání otvorů ve zdivu cihelném pl do 4 m2 na MVC nebo MV tl do 600 mm</t>
  </si>
  <si>
    <t>997002611</t>
  </si>
  <si>
    <t>Nakládání suti a vybouraných hmot</t>
  </si>
  <si>
    <t>997013831</t>
  </si>
  <si>
    <t>Poplatek za uložení na skládce (skládkovné) stavebního odpadu směsného kód odpadu 170 904</t>
  </si>
  <si>
    <t>762: Konstrukce tesařské</t>
  </si>
  <si>
    <t>762811811</t>
  </si>
  <si>
    <t>Demontáž záklopů stropů z hrubých prken tl do 32 mm</t>
  </si>
  <si>
    <t>763131821</t>
  </si>
  <si>
    <t>Demontáž SDK podhledu s dvouvrstvou nosnou kcí z ocelových profilů opláštění jednoduché</t>
  </si>
  <si>
    <t>1</t>
  </si>
  <si>
    <t>2</t>
  </si>
  <si>
    <t>00010</t>
  </si>
  <si>
    <t>00011</t>
  </si>
  <si>
    <t>132251101</t>
  </si>
  <si>
    <t>Hloubení rýh nezapažených š do 800 mm v hornině třídy těžitelnosti I skupiny 3 objem do 20 m3 strojně</t>
  </si>
  <si>
    <t>167151101</t>
  </si>
  <si>
    <t>Nakládání výkopku z hornin třídy těžitelnosti I skupiny 1 až 3 do 100 m3</t>
  </si>
  <si>
    <t>Vodorovné přemístění přes 9 000 do 10000 m výkopku/sypaniny z horniny třídy těžitelnosti I skupiny 1 až 3</t>
  </si>
  <si>
    <t>162211319</t>
  </si>
  <si>
    <t>Příplatek k vodorovnému přemístění výkopku z horniny třídy těžitelnosti I skupiny 1 až 3 stavebním kolečkem ZKD 10 m</t>
  </si>
  <si>
    <t>002: Základy</t>
  </si>
  <si>
    <t>274315225</t>
  </si>
  <si>
    <t>Základové pasy z betonu prostého C 20/25 - XC1 (CZ, F.1) - Cl 0,2 - Dmax 22-S3</t>
  </si>
  <si>
    <t>273311125</t>
  </si>
  <si>
    <t>Základové desky z betonu prostého C 16/20</t>
  </si>
  <si>
    <t>311272225</t>
  </si>
  <si>
    <t>Zdivo z pórobetonových tvárnic hladkých přes P2 do P4 do 450 kg/m3 na tenkovrstvou maltu tl 300 m</t>
  </si>
  <si>
    <t>342272225</t>
  </si>
  <si>
    <t>Příčka z pórobetonových hladkých tvárnic na tenkovrstvou maltu tl 100 mm</t>
  </si>
  <si>
    <t>342272235</t>
  </si>
  <si>
    <t>Příčka z pórobetonových hladkých tvárnic na tenkovrstvou maltu tl 125 mm</t>
  </si>
  <si>
    <t>342272245</t>
  </si>
  <si>
    <t>Příčka z pórobetonových hladkých tvárnic na tenkovrstvou maltu tl 150 mm</t>
  </si>
  <si>
    <t>346272256</t>
  </si>
  <si>
    <t>Přizdívka z pórobetonových tvárnic tl 150 mm</t>
  </si>
  <si>
    <t>310239211</t>
  </si>
  <si>
    <t>Zazdívka otvorů pl přes 1 do 4 m2 ve zdivu nadzákladovém cihlami pálenými na MVC</t>
  </si>
  <si>
    <t>317941121</t>
  </si>
  <si>
    <t>Osazování ocelových válcovaných nosníků na zdivu I, IE, U, UE nebo L do č. 12 nebo výšky do 120 mm</t>
  </si>
  <si>
    <t>13010434</t>
  </si>
  <si>
    <t>úhelník ocelový rovnostranný jakost S235JR (11 375) 80x80x8mm</t>
  </si>
  <si>
    <t>13010714</t>
  </si>
  <si>
    <t>ocel profilová jakost S235JR (11 375) průřez I (IPN) 120</t>
  </si>
  <si>
    <t>317234410</t>
  </si>
  <si>
    <t>Vyzdívka mezi nosníky z cihel pálených na MC</t>
  </si>
  <si>
    <t>346244381</t>
  </si>
  <si>
    <t>Plentování jednostranné v do 200 mm válcovaných nosníků cihlami</t>
  </si>
  <si>
    <t>317142422</t>
  </si>
  <si>
    <t>Překlad nenosný pórobetonový š 100 mm v do 250 mm na tenkovrstvou maltu dl přes 1000 do 1250 mm</t>
  </si>
  <si>
    <t>317142432</t>
  </si>
  <si>
    <t>Překlad nenosný pórobetonový š 125 mm v do 250 mm na tenkovrstvou maltu dl přes 1000 do 1250 mm</t>
  </si>
  <si>
    <t>317142442</t>
  </si>
  <si>
    <t>Překlad nenosný pórobetonový š 150 mm v do 250 mm na tenkovrstvou maltu dl přes 1000 do 1250 mm</t>
  </si>
  <si>
    <t>317143452</t>
  </si>
  <si>
    <t>Překlad nosný z pórobetonu ve zdech tl 300 mm dl přes 1300 do 1500 mm</t>
  </si>
  <si>
    <t>317143453</t>
  </si>
  <si>
    <t>Překlad nosný z pórobetonu ve zdech tl 300 mm dl přes 1500 do 1800 mm</t>
  </si>
  <si>
    <t>317143456</t>
  </si>
  <si>
    <t>Překlad nosný z pórobetonu ve zdech tl 300 mm dl přes přes 2400 mm</t>
  </si>
  <si>
    <t>319202115</t>
  </si>
  <si>
    <t>Dodatečná izolace zdiva tl přes 600 do 900 mm nízkotlakou injektáží silikonovou mikroemulzí</t>
  </si>
  <si>
    <t>319202113</t>
  </si>
  <si>
    <t>Dodatečná izolace zdiva tl přes 300 do 450 mm nízkotlakou injektáží silikonovou mikroemulzí</t>
  </si>
  <si>
    <t>417321414</t>
  </si>
  <si>
    <t>Ztužující pásy a věnce ze ŽB tř. C 20/25</t>
  </si>
  <si>
    <t>417351115</t>
  </si>
  <si>
    <t>Zřízení bednění ztužujících věnců</t>
  </si>
  <si>
    <t>417351116</t>
  </si>
  <si>
    <t>Odstranění bednění ztužujících věnců</t>
  </si>
  <si>
    <t>417361821</t>
  </si>
  <si>
    <t>Výztuž ztužujících pásů a věnců betonářskou ocelí 10 505</t>
  </si>
  <si>
    <t>631311114</t>
  </si>
  <si>
    <t>Mazanina tl přes 50 do 80 mm z betonu prostého bez zvýšených nároků na prostředí tř. C 16/20</t>
  </si>
  <si>
    <t>631319011</t>
  </si>
  <si>
    <t>Příplatek k mazanině tl přes 50 do 80 mm za přehlazení povrchu</t>
  </si>
  <si>
    <t>631319171</t>
  </si>
  <si>
    <t>Příplatek k mazanině tl přes 50 do 80 mm za stržení povrchu spodní vrstvy před vložením výztuže</t>
  </si>
  <si>
    <t>631319195</t>
  </si>
  <si>
    <t>Příplatek k mazanině tl přes 50 do 80 mm za plochu do 5 m2</t>
  </si>
  <si>
    <t>631362021</t>
  </si>
  <si>
    <t>Výztuž mazanin svařovanými sítěmi Kari</t>
  </si>
  <si>
    <t>634112113</t>
  </si>
  <si>
    <t>Obvodová dilatace podlahovým páskem z pěnového PE mezi stěnou a mazaninou nebo potěrem v 80 mm</t>
  </si>
  <si>
    <t>612142001</t>
  </si>
  <si>
    <t>Potažení vnitřních stěn sklovláknitým pletivem vtlačeným do tenkovrstvé hmoty</t>
  </si>
  <si>
    <t>611131121</t>
  </si>
  <si>
    <t>Penetrační disperzní nátěr vnitřních stropů nanášený ručně</t>
  </si>
  <si>
    <t>611311141</t>
  </si>
  <si>
    <t>Vápenná omítka štuková dvouvrstvá vnitřních stropů rovných nanášená ručně</t>
  </si>
  <si>
    <t>612131121</t>
  </si>
  <si>
    <t>Penetrační disperzní nátěr vnitřních stěn nanášený ručně</t>
  </si>
  <si>
    <t>612311141</t>
  </si>
  <si>
    <t>Vápenná omítka štuková dvouvrstvá vnitřních stěn nanášená ručně</t>
  </si>
  <si>
    <t>612315302</t>
  </si>
  <si>
    <t>Vápenná štuková omítka ostění nebo nadpraží</t>
  </si>
  <si>
    <t>612821031</t>
  </si>
  <si>
    <t>Vnitřní vyrovnávací sanační omítka prováděná ručně</t>
  </si>
  <si>
    <t>612821012</t>
  </si>
  <si>
    <t>Vnitřní sanační štuková omítka pro vlhké a zasolené zdivo prováděná ručně</t>
  </si>
  <si>
    <t>612311121</t>
  </si>
  <si>
    <t>Vápenná omítka hladká jednovrstvá vnitřních stěn nanášená ručně</t>
  </si>
  <si>
    <t>612315301</t>
  </si>
  <si>
    <t>Vápenná hladká omítka ostění nebo nadpraží</t>
  </si>
  <si>
    <t>6199910R1</t>
  </si>
  <si>
    <t>Zakrytí podlah - zabránění poškození odpovídajícím způsobem</t>
  </si>
  <si>
    <t>629991011</t>
  </si>
  <si>
    <t>Zakrytí výplní otvorů a svislých ploch fólií přilepenou lepící páskou</t>
  </si>
  <si>
    <t>009_podr_V2</t>
  </si>
  <si>
    <t>D+M Oboustranná větrací mřížka ve dveřích velikosti 350x60 mm, eloxovaný hliník</t>
  </si>
  <si>
    <t>009_podr_KO1</t>
  </si>
  <si>
    <t>009_podr_T2</t>
  </si>
  <si>
    <t>D+M dřevěný parapet velikosti 1370x700 mm, dub-cink síla 25 mm, s přesahem 20 mm, horní čelní hrana  - sražená dokulata rádius 5 mm, povrchová úprava parapetu - olejování transparentním olejem</t>
  </si>
  <si>
    <t>009_podr_P4</t>
  </si>
  <si>
    <t>D+M přenosný hasící přístroj přáškový PG6, 21A/113B/C</t>
  </si>
  <si>
    <t>952901111</t>
  </si>
  <si>
    <t>Vyčištění budov bytové a občanské výstavby při výšce podlaží do 4 m</t>
  </si>
  <si>
    <t>711: Izolace proti vodě</t>
  </si>
  <si>
    <t>711111001</t>
  </si>
  <si>
    <t>Provedení izolace proti zemní vlhkosti vodorovné za studena nátěrem penetračním</t>
  </si>
  <si>
    <t>711112001</t>
  </si>
  <si>
    <t>Provedení izolace proti zemní vlhkosti svislé za studena nátěrem penetračním</t>
  </si>
  <si>
    <t>11163150</t>
  </si>
  <si>
    <t>lak penetrační asfaltový - ALP M - pro vlhké podlahy</t>
  </si>
  <si>
    <t>711141559</t>
  </si>
  <si>
    <t>Provedení izolace proti zemní vlhkosti pásy přitavením vodorovné NAIP</t>
  </si>
  <si>
    <t>711142559</t>
  </si>
  <si>
    <t>Provedení izolace proti zemní vlhkosti pásy přitavením svislé NAIP</t>
  </si>
  <si>
    <t>62836110</t>
  </si>
  <si>
    <t>pás asfaltový natavitelný oxidovaný tl 4,0mm s vložkou z hliníkové fólie / hliníkové fólie s textilií, se spalitelnou PE folií nebo jemnozrnným minerálním posypem</t>
  </si>
  <si>
    <t>713121121</t>
  </si>
  <si>
    <t>Montáž izolace tepelné podlah volně kladenými rohožemi, pásy, dílci, deskami 2 vrstvy</t>
  </si>
  <si>
    <t>28375909</t>
  </si>
  <si>
    <t>deska EPS 150 pro konstrukce s vysokým zatížením lambda=0,035 tl 50mm</t>
  </si>
  <si>
    <t>713191132</t>
  </si>
  <si>
    <t>Montáž izolace tepelné podlah, stropů vrchem nebo střech překrytí separační fólií z PE</t>
  </si>
  <si>
    <t>28323020</t>
  </si>
  <si>
    <t>fólie separační PE 2 x 50 m - tl. 0,2 mm</t>
  </si>
  <si>
    <t>713111136</t>
  </si>
  <si>
    <t>Montáž izolace tepelné stropů volně kladenými rohožemi, pásy, dílci, deskami mezi trámy</t>
  </si>
  <si>
    <t>63148106</t>
  </si>
  <si>
    <t>deska tepelně izolační minerální univerzální lambda=0,038-0,039 tl 140mm</t>
  </si>
  <si>
    <t>762429001</t>
  </si>
  <si>
    <t>Montáž obložení stropu podkladový rošt</t>
  </si>
  <si>
    <t>60514106</t>
  </si>
  <si>
    <t>řezivo jehličnaté lať pevnostní třída S10-13 průřez 40x60mm</t>
  </si>
  <si>
    <t>762495000</t>
  </si>
  <si>
    <t>Spojovací prostředky pro montáž olištování, obložení stropů, střešních podhledů a stěn</t>
  </si>
  <si>
    <t>762083121</t>
  </si>
  <si>
    <t>Impregnace řeziva proti dřevokaznému hmyzu, houbám a plísním máčením třída ohrožení 1 a 2</t>
  </si>
  <si>
    <t>763131471</t>
  </si>
  <si>
    <t>SDK podhled deska 1xDFH2 12,5 bez izolace dvouvrstvá spodní kce profil CD+UD REI do 90</t>
  </si>
  <si>
    <t>763131751</t>
  </si>
  <si>
    <t>Montáž parotěsné zábrany do SDK podhledu</t>
  </si>
  <si>
    <t>28329028</t>
  </si>
  <si>
    <t>fólie PE vyztužená Al vrstvou pro parotěsnou vrstvu 150g/m2 s integrovanou lepící páskou</t>
  </si>
  <si>
    <t>766660171</t>
  </si>
  <si>
    <t>Montáž dveřních křídel otvíravých jednokřídlových š do 0,8 m do obložkové zárubně</t>
  </si>
  <si>
    <t>766660172</t>
  </si>
  <si>
    <t>Montáž dveřních křídel otvíravých jednokřídlových š přes 0,8 m do obložkové zárubně</t>
  </si>
  <si>
    <t>dveře jednokřídlé dřevotřískové povrch laminátový plné 700x1970-2100mm otočné levé, vzduchová neprůzvučnost 27 dB, odlehčená DTD deska</t>
  </si>
  <si>
    <t>dveře jednokřídlé dřevotřískové povrch laminátový plné 700x1970-2100mm otočné pravé, vzduchová neprůzvučnost 27 dB, odlehčená DTD deska</t>
  </si>
  <si>
    <t>61162087-č. 6</t>
  </si>
  <si>
    <t>dveře jednokřídlé dřevotřískové povrch laminátový plné 900x1970-2100mm otočné levé, vzduchová neprůzvučnost 27 dB, odlehčená DTD deska</t>
  </si>
  <si>
    <t>61162085-č.7L</t>
  </si>
  <si>
    <t>61162085-č.7P</t>
  </si>
  <si>
    <t>61162003-č. 8</t>
  </si>
  <si>
    <t>dveře jednokřídlé dřevotřískové povrch dýhovaný plné 900x1970-2100mm otočné pravé, vzduchová neprůzvučnost 27 dB, plná DTD deska</t>
  </si>
  <si>
    <t>61162002-č. 9</t>
  </si>
  <si>
    <t>dveře jednokřídlé dřevotřískové povrch dýhovaný plné 800x1970-2100mm otočné pravé, vzduchová neprůzvučnost 27 dB, plná DTD deska</t>
  </si>
  <si>
    <t>766682111</t>
  </si>
  <si>
    <t>Montáž zárubní obložkových pro dveře jednokřídlové tl stěny do 170 mm</t>
  </si>
  <si>
    <t>766682112</t>
  </si>
  <si>
    <t>Montáž zárubní obložkových pro dveře jednokřídlové tl stěny přes 170 do 350 mm</t>
  </si>
  <si>
    <t>61182307</t>
  </si>
  <si>
    <t>zárubeň jednokřídlá obložková s laminátovým povrchem tl stěny 60-150mm rozměru 600-1100/1970, 2100mm</t>
  </si>
  <si>
    <t>61182309</t>
  </si>
  <si>
    <t>zárubeň jednokřídlá obložková s laminátovým povrchem tl stěny 260-350mm rozměru 600-1100/1970, 2100mm</t>
  </si>
  <si>
    <t>766660728</t>
  </si>
  <si>
    <t>Montáž dveřního interiérového kování - zámku</t>
  </si>
  <si>
    <t>54924001</t>
  </si>
  <si>
    <t>549240R2</t>
  </si>
  <si>
    <t>mechanický zadlabavací zámek - WC souprava se signalizací</t>
  </si>
  <si>
    <t>549258R3</t>
  </si>
  <si>
    <t>mechanický zadlabavací zámek se závorou a cylindrickou vložkou</t>
  </si>
  <si>
    <t>766660729</t>
  </si>
  <si>
    <t>Montáž dveřního interiérového kování - štítku s klikou</t>
  </si>
  <si>
    <t>54914620</t>
  </si>
  <si>
    <t>kování dveřní vrchní klika včetně rozet a montážního materiálu R PZ nerez PK</t>
  </si>
  <si>
    <t>766_pozn.č.1</t>
  </si>
  <si>
    <t>Podrobná specifikace oken a dveří viz Výpis oken a Výpis dveří. - Výpis oken a Výpis dveří jsou nedílnou součástí Výkazu výměr!</t>
  </si>
  <si>
    <t>771: Podlahy z dlaždic</t>
  </si>
  <si>
    <t>771121011</t>
  </si>
  <si>
    <t>Nátěr penetrační na podlahu</t>
  </si>
  <si>
    <t>771111011</t>
  </si>
  <si>
    <t>Vysátí podkladu před pokládkou dlažby</t>
  </si>
  <si>
    <t>771574154</t>
  </si>
  <si>
    <t>Montáž podlah keramických velkoformátových hladkých lepených flexibilním lepidlem přes 4 do 6 ks/m2</t>
  </si>
  <si>
    <t>59761007</t>
  </si>
  <si>
    <t>Dlažba velkoformátová keramická slinutá hladká do interiéru i exteriéru přes 4 do 6ks/m2</t>
  </si>
  <si>
    <t>771577111</t>
  </si>
  <si>
    <t>Příplatek k montáži podlah keramických lepených flexibilním lepidlem za plochu do 5 m2</t>
  </si>
  <si>
    <t>771474112</t>
  </si>
  <si>
    <t>Montáž soklů z dlaždic keramických rovných flexibilní lepidlo v přes 65 do 90 mm</t>
  </si>
  <si>
    <t>59761338</t>
  </si>
  <si>
    <t>Sokl-dlažba keramická slinutá hladká do interiéru i exteriéru 445x85mm</t>
  </si>
  <si>
    <t>771591115</t>
  </si>
  <si>
    <t>Podlahy spárování silikonem</t>
  </si>
  <si>
    <t>771577114</t>
  </si>
  <si>
    <t>Příplatek k montáži podlah keramických lepených flexibilním lepidlem za spárování tmelem dvousložkovým</t>
  </si>
  <si>
    <t>998771102</t>
  </si>
  <si>
    <t>Přesun hmot tonážní pro podlahy z dlaždic v objektech v přes 6 do 12 m</t>
  </si>
  <si>
    <t>772: Podlahy z kamene</t>
  </si>
  <si>
    <t>772521240</t>
  </si>
  <si>
    <t>Kladení dlažby z kamene z pravoúhlých desek a dlaždic lepených tl do 30 mm</t>
  </si>
  <si>
    <t>58381172</t>
  </si>
  <si>
    <t>deska dlažební tryskaná žula 600x300mm tl 30mm</t>
  </si>
  <si>
    <t>772231312</t>
  </si>
  <si>
    <t>Montáž obkladu stupňů deskami lepenými z kamene tvrdého tl do 30 mm</t>
  </si>
  <si>
    <t>58382165</t>
  </si>
  <si>
    <t>deska obkladová tryskaná žula tl 30mm do 0,24m2</t>
  </si>
  <si>
    <t>772231413</t>
  </si>
  <si>
    <t>Montáž obkladu stupňů deskami podstupnicovými kladenými do malty z kamene tvrdého tl do 30 mm</t>
  </si>
  <si>
    <t>58386632</t>
  </si>
  <si>
    <t>podstupnice tryskaná žula tl 30mm</t>
  </si>
  <si>
    <t>Montáž obkladů vnitřních keramických velkoformátových hladkých přes 4 do 6 ks/m2 lepených flexibilním lepidlem</t>
  </si>
  <si>
    <t>781571141</t>
  </si>
  <si>
    <t>Montáž obkladů ostění šířky přes 200 do 400 mm lepenými flexibilním lepidlem</t>
  </si>
  <si>
    <t>Obklad velkoformátový keramický hladký přes 4 do 6ks/m2</t>
  </si>
  <si>
    <t>781477114</t>
  </si>
  <si>
    <t>998781102</t>
  </si>
  <si>
    <t>Přesun hmot tonážní pro obklady keramické v objektech v přes 6 do 12 m</t>
  </si>
  <si>
    <t>783213111</t>
  </si>
  <si>
    <t>Napouštěcí jednonásobný syntetický biocidní nátěr tesařských konstrukcí zabudovaných do konstrukce</t>
  </si>
  <si>
    <t>Hloubková jednonásobná bezbarvá penetrace podkladu v místnostech v do 3,80 m</t>
  </si>
  <si>
    <t>Dvojnásobné bílé malby ze směsí za mokra výborně oděruvzdorných v místnostech v do 3,80 m</t>
  </si>
  <si>
    <t>786624111</t>
  </si>
  <si>
    <t>Montáž lamelové žaluzie do oken zdvojených dřevěných otevíravých, sklápěcích a vyklápěcích</t>
  </si>
  <si>
    <t>žaluzie horizontální interiérové</t>
  </si>
  <si>
    <t>786625211</t>
  </si>
  <si>
    <t>Montáž lamelové žaluzie do oken zdvojených dřevěných kyvných nebo otočných</t>
  </si>
  <si>
    <t>61124348</t>
  </si>
  <si>
    <t>žaluzie interiérová Al bílá 78x160cm</t>
  </si>
  <si>
    <t>786623001</t>
  </si>
  <si>
    <t>Montáž venkovní žaluzie ovládané manuálně upevněné na rám okna pl do 4 m2</t>
  </si>
  <si>
    <t>611407R1</t>
  </si>
  <si>
    <t>roleta venkovní střešních oken rozměru do 78x160cm</t>
  </si>
  <si>
    <t>012002000</t>
  </si>
  <si>
    <t>Geodetické práce</t>
  </si>
  <si>
    <t>012303000</t>
  </si>
  <si>
    <t>Geodetické práce po výstavbě</t>
  </si>
  <si>
    <t>013203000</t>
  </si>
  <si>
    <t>Dokumentace stavby bez rozlišení - dílenská dokumentace dodavatele</t>
  </si>
  <si>
    <t>Dokumentace skutečného provedení stavby - dílenská dokumentace dodavatele</t>
  </si>
  <si>
    <t>Zařízení staveniště</t>
  </si>
  <si>
    <t>8</t>
  </si>
  <si>
    <t>nová zeď - m.č. 1.19</t>
  </si>
  <si>
    <t>9,755*0,4*0,4</t>
  </si>
  <si>
    <t>1,561</t>
  </si>
  <si>
    <t>1,561*10; do 20 km</t>
  </si>
  <si>
    <t>1,561*1,8; přepočet na tuny</t>
  </si>
  <si>
    <t>podlaha P2 - tl. 60-80 mm, m.č. 109 až 118, m.č. 121</t>
  </si>
  <si>
    <t>134,55*0,08</t>
  </si>
  <si>
    <t>1.NP - výška 3,5 m</t>
  </si>
  <si>
    <t>9,755*3,5-(1,23*2,9+1,925*2,9+1,0*2,02); m.č. 119</t>
  </si>
  <si>
    <t>1.NP</t>
  </si>
  <si>
    <t>STÁVAJÍCÍ ČÁST - VÝŠKA 3,33 M - NA CELOU CIHLU 3,5 M</t>
  </si>
  <si>
    <t>1,25*3,5; m.č. 116</t>
  </si>
  <si>
    <t>1,0*3,5; m.č. 111</t>
  </si>
  <si>
    <t>2,1*3,5-(0,8*2,02); m.č. 116</t>
  </si>
  <si>
    <t>2,14*3,5; m.č. 117</t>
  </si>
  <si>
    <t>3,505*3,5-(0,8*2,02*2); m.č. 110</t>
  </si>
  <si>
    <t>(1,7+1,6)*3,5; m.č. 118</t>
  </si>
  <si>
    <t>(0,9+1,35)*3,5-(1,0*2,02); m.č. 119</t>
  </si>
  <si>
    <t>2,35*3,5; m.č. 116</t>
  </si>
  <si>
    <t>(1,6+1,8)*3,5; m.č. 115</t>
  </si>
  <si>
    <t>0,85*3,5; m.č. 116</t>
  </si>
  <si>
    <t>1.NP - výška 1,5 m</t>
  </si>
  <si>
    <t>0,95*1,5; m.č. 116</t>
  </si>
  <si>
    <t>1,105*1,5; m.č. 117</t>
  </si>
  <si>
    <t>1,15*2,1*0,33</t>
  </si>
  <si>
    <t>I 120 - 11,1 kg/m</t>
  </si>
  <si>
    <t>4*1,0*11,1*0,001</t>
  </si>
  <si>
    <t>4*1,5*11,1*0,001</t>
  </si>
  <si>
    <t>4*2,0*11,1*0,001</t>
  </si>
  <si>
    <t>=</t>
  </si>
  <si>
    <t>L 80x80x8 - 9,63 kg/m</t>
  </si>
  <si>
    <t>6*0,5*9,63*0,001</t>
  </si>
  <si>
    <t>1,0*0,12*0,33*1</t>
  </si>
  <si>
    <t>1,5*0,12*0,33*2</t>
  </si>
  <si>
    <t>2,0*0,12*0,33*1</t>
  </si>
  <si>
    <t>1,0*0,12*2</t>
  </si>
  <si>
    <t>1,5*0,12*2</t>
  </si>
  <si>
    <t>2,0*0,12*2</t>
  </si>
  <si>
    <t>2; viz výkres SK 05</t>
  </si>
  <si>
    <t>8; viz výkres SK 05</t>
  </si>
  <si>
    <t>3; viz výkres SK 05</t>
  </si>
  <si>
    <t>1; viz výkres SK 05</t>
  </si>
  <si>
    <t>(13,2+12,3)</t>
  </si>
  <si>
    <t>8,8</t>
  </si>
  <si>
    <t>8,4*2</t>
  </si>
  <si>
    <t>9,755</t>
  </si>
  <si>
    <t>stěna m.č. 1,19</t>
  </si>
  <si>
    <t>9,755*0,3*0,25</t>
  </si>
  <si>
    <t>9,755*0,25*2</t>
  </si>
  <si>
    <t>R12-0,888 kg/m, R6-0,222 kg/m á200 mm</t>
  </si>
  <si>
    <t>9,755*4*0,888*0,001</t>
  </si>
  <si>
    <t>9,755/0,2*1,2*0,222*0,001</t>
  </si>
  <si>
    <t>podlaha P2 - tl. 80 mm</t>
  </si>
  <si>
    <t>76,48*0,08</t>
  </si>
  <si>
    <t>4,2*0,08; m.č. 110</t>
  </si>
  <si>
    <t>3,75*0,08; m.č. 111</t>
  </si>
  <si>
    <t>3,38*0,08; m.č. 112</t>
  </si>
  <si>
    <t>1,78*0,08; m.č. 113</t>
  </si>
  <si>
    <t>2,64*0,08; m.č. 115</t>
  </si>
  <si>
    <t>2,95*0,08; m.č. 117</t>
  </si>
  <si>
    <t>síť 4/150 - 1,35 kg/m2</t>
  </si>
  <si>
    <t>podlaha P 2</t>
  </si>
  <si>
    <t>76,48*1,35*0,001</t>
  </si>
  <si>
    <t xml:space="preserve">podlaha P2 </t>
  </si>
  <si>
    <t>36,5+15,73; m.č. 109,112,114</t>
  </si>
  <si>
    <t>(3,505+1,2)*2; m.č. 110</t>
  </si>
  <si>
    <t>(2,0+1,85)*2; m.č. 111</t>
  </si>
  <si>
    <t>(1,675+1,06)*2; m.č. 113</t>
  </si>
  <si>
    <t>(1,6+1,65)*2; m.č. 115</t>
  </si>
  <si>
    <t>(9,95+4,65+4,4); m.č. 116</t>
  </si>
  <si>
    <t>(1,105+1,32)*2+(1,3+1,105)*2; m.č. 117</t>
  </si>
  <si>
    <t>(1,7+3,2)*2; m.č. 118</t>
  </si>
  <si>
    <t>(2,35+2,12)*2; m.č. 121</t>
  </si>
  <si>
    <t>20% z plochy</t>
  </si>
  <si>
    <t>230,05*0,2; stropy</t>
  </si>
  <si>
    <t>1221,461*0,2; vnitřní omítka</t>
  </si>
  <si>
    <t>152,38*0,2; sanační omítka</t>
  </si>
  <si>
    <t>8,23; m.č. 101</t>
  </si>
  <si>
    <t>3,94; m.č. 104</t>
  </si>
  <si>
    <t>3,4; m.č. 105</t>
  </si>
  <si>
    <t>32,34; m.č. 106</t>
  </si>
  <si>
    <t>2,73; m.č. 107</t>
  </si>
  <si>
    <t>8,55; m.č. 108</t>
  </si>
  <si>
    <t>8,38; m.č. 109</t>
  </si>
  <si>
    <t>3,75; m.č. 111</t>
  </si>
  <si>
    <t>3,38; m.č. 112</t>
  </si>
  <si>
    <t>1,78; m.č. 113</t>
  </si>
  <si>
    <t>31,74-11,0; m.č. 114</t>
  </si>
  <si>
    <t>2,235*0,85; část m.č. 116</t>
  </si>
  <si>
    <t>5,13; m.č. 121</t>
  </si>
  <si>
    <t>2.NP</t>
  </si>
  <si>
    <t>11,07; schodiště</t>
  </si>
  <si>
    <t>12,43; m.č. 201</t>
  </si>
  <si>
    <t>24,46; m.č. 202</t>
  </si>
  <si>
    <t>11,14; m.č. 203</t>
  </si>
  <si>
    <t>7,5; m.č. 204</t>
  </si>
  <si>
    <t>5,94; m.č. 205</t>
  </si>
  <si>
    <t>28,39; m.č. 206</t>
  </si>
  <si>
    <t>24,87; m.č. 207</t>
  </si>
  <si>
    <t>104,25; 1.NP</t>
  </si>
  <si>
    <t>NOVÉ STĚNY S OBKLADEM</t>
  </si>
  <si>
    <t>stávající stěny s obkladem 1.NP - W3</t>
  </si>
  <si>
    <t>-(3,5+4,29+1,75+8,8+8,8+3,6)*2,1</t>
  </si>
  <si>
    <t>277,782; stěny s obkladem</t>
  </si>
  <si>
    <t>ostění</t>
  </si>
  <si>
    <t>-(1,4*2)*0,74*3</t>
  </si>
  <si>
    <t>OSTĚNÍ A NADPRAŽÍ S OBKLADEM</t>
  </si>
  <si>
    <t>11,351</t>
  </si>
  <si>
    <t>stěny osatní</t>
  </si>
  <si>
    <t>776,321</t>
  </si>
  <si>
    <t>27,088; ostění</t>
  </si>
  <si>
    <t>schodiště</t>
  </si>
  <si>
    <t>199,689</t>
  </si>
  <si>
    <t>(3,505+1,2)*2*3,3; m.č. 110</t>
  </si>
  <si>
    <t>(1,6+1,65)*2*3,3; m.č. 115</t>
  </si>
  <si>
    <t>(9,95+4,65+4,4)*3,3; m.č. 116</t>
  </si>
  <si>
    <t>(1,105+1,32)*2*3,3+(1,3+1,105)*2*3,3; m.č. 117</t>
  </si>
  <si>
    <t>(1,7+3,2)*2*3,3; m.č. 118</t>
  </si>
  <si>
    <t>(9,775+4,88+1,1)*2*3,3; m.č. 119</t>
  </si>
  <si>
    <t>odečet oken a dveří 1.NP</t>
  </si>
  <si>
    <t>-1,36*2,43*1</t>
  </si>
  <si>
    <t>-1,2*3,09</t>
  </si>
  <si>
    <t>-0,8*1,97</t>
  </si>
  <si>
    <t>-1,925*2,9</t>
  </si>
  <si>
    <t>-0,9*1,97*4</t>
  </si>
  <si>
    <t>-0,7*1,97*5*2</t>
  </si>
  <si>
    <t>odečet sanační omítky</t>
  </si>
  <si>
    <t>-88,912</t>
  </si>
  <si>
    <t>odečet omítky hladké</t>
  </si>
  <si>
    <t>-19,887</t>
  </si>
  <si>
    <t>1.np m.č. 1.19</t>
  </si>
  <si>
    <t>(2,9+1,925+2,9)*0,3</t>
  </si>
  <si>
    <t>(2,9+1,23+2,9)*0,3</t>
  </si>
  <si>
    <t>1.NP-W2</t>
  </si>
  <si>
    <t>(1,9+2,95)*3,14; m.č. 1,19,1,20</t>
  </si>
  <si>
    <t>4,0*3,14; m.č. 1.15,1.10,1.16</t>
  </si>
  <si>
    <t>8,8*3,14; m.č.1.16,1.17,1.19</t>
  </si>
  <si>
    <t>9,755*3,3; m.č. 1.19</t>
  </si>
  <si>
    <t>0,8*2,43*2*3; ostění</t>
  </si>
  <si>
    <t>0,8*3,09*2; ostění</t>
  </si>
  <si>
    <t>0,8*2,43*2; ostění</t>
  </si>
  <si>
    <t>0,3*2,9*2; ostění</t>
  </si>
  <si>
    <t>odečet stěn s obkladem</t>
  </si>
  <si>
    <t>-1,05; ostění</t>
  </si>
  <si>
    <t>stávající stěny s obkladem</t>
  </si>
  <si>
    <t>(1,6+1,65)*2,1; m.č. 115</t>
  </si>
  <si>
    <t>(0,66+0,335+0,4+0,875+1,25)*2,1; m.č. 116</t>
  </si>
  <si>
    <t>0,5*2,1*2; m.č. 117</t>
  </si>
  <si>
    <t>1,7*2,1; m.č. 118</t>
  </si>
  <si>
    <t>1.NP tl. 250</t>
  </si>
  <si>
    <t>2,1*2*0,25; m.č. 118 tl. 300</t>
  </si>
  <si>
    <t>45,74+2,68</t>
  </si>
  <si>
    <t>stávající okna a dveře</t>
  </si>
  <si>
    <t>m.č. 1.19</t>
  </si>
  <si>
    <t>1,2*3,09*2</t>
  </si>
  <si>
    <t>1,36*2,43*2</t>
  </si>
  <si>
    <t>3,015*2,0</t>
  </si>
  <si>
    <t>009_podr_V4</t>
  </si>
  <si>
    <t>D+M Oboustranná větrací mřížka ve dveřích velikosti 600x150 mm, eloxovaný hliník</t>
  </si>
  <si>
    <t>D+M koaxiální odtah plynového kotle včetně chrániček prostupů, do zdi</t>
  </si>
  <si>
    <t>4,2; m.č. 1.10</t>
  </si>
  <si>
    <t>2,64; m.č. 1.15</t>
  </si>
  <si>
    <t>7,1; m.č. 1.16</t>
  </si>
  <si>
    <t>2,95; m.č. 1.17</t>
  </si>
  <si>
    <t>5,43; m.č. 1.18</t>
  </si>
  <si>
    <t>45,74; m.č. 1.19</t>
  </si>
  <si>
    <t>2,68; m.č.1.20</t>
  </si>
  <si>
    <t>998011001</t>
  </si>
  <si>
    <t>Přesun hmot pro budovy zděné v do 6 m</t>
  </si>
  <si>
    <t>podlaha P2 - m.č. 109 až 118, m.č. 121</t>
  </si>
  <si>
    <t>134,55-48,42</t>
  </si>
  <si>
    <t>podlaha P2 - vytažení na stěnu 200 mm</t>
  </si>
  <si>
    <t>(7,8+9,755+9,755)*2*0,2</t>
  </si>
  <si>
    <t>0,33 kg/m2</t>
  </si>
  <si>
    <t>(83,13+10,924)*0,33/1000; P2</t>
  </si>
  <si>
    <t>86,13</t>
  </si>
  <si>
    <t>86,13; vodorovná</t>
  </si>
  <si>
    <t>10,924; svislá</t>
  </si>
  <si>
    <t>97,054*0,17; prořez 17%</t>
  </si>
  <si>
    <t>998711101</t>
  </si>
  <si>
    <t>Přesun hmot tonážní pro izolace proti vodě, vlhkosti a plynům v objektech v do 6 m</t>
  </si>
  <si>
    <t>podlaha P2 - EPS 150 Z - tl. 100 mm</t>
  </si>
  <si>
    <t>4,2; m.č. 110</t>
  </si>
  <si>
    <t>31,74; m.č. 114</t>
  </si>
  <si>
    <t>2,64; m.č. 115</t>
  </si>
  <si>
    <t>7,1; m.č. 116</t>
  </si>
  <si>
    <t>2,95; m.č. 117</t>
  </si>
  <si>
    <t>5,43; m.č. 118</t>
  </si>
  <si>
    <t>2 vrstvy</t>
  </si>
  <si>
    <t>76,48*2</t>
  </si>
  <si>
    <t>152,96*0,05;prořez 5%</t>
  </si>
  <si>
    <t>76,48; podlaha P2</t>
  </si>
  <si>
    <t>76,48; plocha</t>
  </si>
  <si>
    <t>76,48*0,17; prořez 17 %</t>
  </si>
  <si>
    <t>strop nad místnostmi 1.09 až 1.21</t>
  </si>
  <si>
    <t>8,38+4,2+3,75+3,38+1,78+31,74+2,64+7,1+2,95+5,43+45,74+2,68+5,13</t>
  </si>
  <si>
    <t>124,9; plocha</t>
  </si>
  <si>
    <t>124,9*0,05; prořez 5%</t>
  </si>
  <si>
    <t>998713101</t>
  </si>
  <si>
    <t>Přesun hmot tonážní pro izolace tepelné v objektech v do 6 m</t>
  </si>
  <si>
    <t>(4,29+3,5+1,9+2,95)/0,5=25+1</t>
  </si>
  <si>
    <t>26*9,775</t>
  </si>
  <si>
    <t>lať 40x60 - strop nad m.č. 1.09 až 1.21</t>
  </si>
  <si>
    <t>254,15*0,04*0,06</t>
  </si>
  <si>
    <t>0,61*0,1; prořez 10%</t>
  </si>
  <si>
    <t>0,671</t>
  </si>
  <si>
    <t>998762101</t>
  </si>
  <si>
    <t>Přesun hmot tonážní pro kce tesařské v objektech v do 6 m</t>
  </si>
  <si>
    <t xml:space="preserve">7,1; m.č. 1.16 </t>
  </si>
  <si>
    <t>2,68; m.č. 1.20</t>
  </si>
  <si>
    <t>70,74</t>
  </si>
  <si>
    <t>70,74; plocha</t>
  </si>
  <si>
    <t>70,74*0,15; prořez 15%</t>
  </si>
  <si>
    <t>998763301</t>
  </si>
  <si>
    <t>Přesun hmot tonážní pro sádrokartonové konstrukce v objektech v do 6 m</t>
  </si>
  <si>
    <t>5; dveře č. 7</t>
  </si>
  <si>
    <t>1; dveře č. 9</t>
  </si>
  <si>
    <t>1; dveře č. 6</t>
  </si>
  <si>
    <t>1; dveře č. 8</t>
  </si>
  <si>
    <t>1; viz výpis oken dveře č. 13</t>
  </si>
  <si>
    <t>výpis dveří typ MZ 2</t>
  </si>
  <si>
    <t>1+1+1+2+1+1+1+1+1+1+2+2+1</t>
  </si>
  <si>
    <t>výpis dveří typ MZ1</t>
  </si>
  <si>
    <t>1+1+5+1+4</t>
  </si>
  <si>
    <t>998766201</t>
  </si>
  <si>
    <t>Přesun hmot procentní pro kce truhlářské v objektech v do 6 m</t>
  </si>
  <si>
    <t>podlaha P2 - R10</t>
  </si>
  <si>
    <t>2,64;m.č. 1.15</t>
  </si>
  <si>
    <t>22,32; plocha</t>
  </si>
  <si>
    <t>22,32*0,1; prořez 10%</t>
  </si>
  <si>
    <t>podlaha P2</t>
  </si>
  <si>
    <t>(3,505+1,2)*2-(0,7*2+0,9*2); m.č. 110</t>
  </si>
  <si>
    <t>6,21/0,445</t>
  </si>
  <si>
    <t>13,955*0,1; prořez 10%</t>
  </si>
  <si>
    <t>0,649; azaokrouhlení</t>
  </si>
  <si>
    <t>sokl</t>
  </si>
  <si>
    <t>6,21*0,08</t>
  </si>
  <si>
    <t>venkovní schodiště</t>
  </si>
  <si>
    <t>4,0*1,5</t>
  </si>
  <si>
    <t>1,5*0,25</t>
  </si>
  <si>
    <t>6*2,25</t>
  </si>
  <si>
    <t>stupnice</t>
  </si>
  <si>
    <t>6*2,25*0,3</t>
  </si>
  <si>
    <t>4,05*0,05; prořez 5%</t>
  </si>
  <si>
    <t>998772101</t>
  </si>
  <si>
    <t>Přesun hmot tonážní pro podlahy z kamene v objektech v do 6 m</t>
  </si>
  <si>
    <t>77,516; plocha</t>
  </si>
  <si>
    <t>4,2*0,3; ostění m.č. 118</t>
  </si>
  <si>
    <t>(1,6+1,65)*2*2,1-(0,9*1,97); m.č. 115</t>
  </si>
  <si>
    <t>(9,95+4,65+4,4)*2,1-(0,7*1,97*5); m.č. 116</t>
  </si>
  <si>
    <t>(1,105+1,32)*2*2,1+(1,3+1,105)*2*2,1-(0,7*1,97*3); m.č. 117</t>
  </si>
  <si>
    <t>(1,7+3,2)*2*2,1-(1,95*2,1); m.č. 118</t>
  </si>
  <si>
    <t>2,1*2; m.č. 118 tl. 300</t>
  </si>
  <si>
    <t>4,2*0,3</t>
  </si>
  <si>
    <t>78,776*0,1; prořez 10%</t>
  </si>
  <si>
    <t>stávající trámy</t>
  </si>
  <si>
    <t>(0,2+0,24)*2*11*(4,85+3,5+4,3)</t>
  </si>
  <si>
    <t>stropy</t>
  </si>
  <si>
    <t>70,74; sdk podhled 1.NP</t>
  </si>
  <si>
    <t>stěny</t>
  </si>
  <si>
    <t>139,552; štuková omítka</t>
  </si>
  <si>
    <t>88,912; sanační omítka</t>
  </si>
  <si>
    <t>4,426</t>
  </si>
  <si>
    <t>otvory neodečítané</t>
  </si>
  <si>
    <t>1,0*2,02*4</t>
  </si>
  <si>
    <t>0,8*2,02</t>
  </si>
  <si>
    <t>1*0,6*1,0; okno č. 1</t>
  </si>
  <si>
    <t>1*1,4*0,6; okno č. 2</t>
  </si>
  <si>
    <t>1,2*1,25*3; okno č. 6</t>
  </si>
  <si>
    <t>0,6*0,88*4; okno č.8</t>
  </si>
  <si>
    <t>1,55*1,2*1; okno č. 10</t>
  </si>
  <si>
    <t>0,78*1,6; střešní okna</t>
  </si>
  <si>
    <t>(42,7+33,8)*0,1</t>
  </si>
  <si>
    <t>(13,2+12,3)*3,14</t>
  </si>
  <si>
    <t>8,4*2*3,14</t>
  </si>
  <si>
    <t>8,8*3,14</t>
  </si>
  <si>
    <t>9,755*3,3</t>
  </si>
  <si>
    <t>0,8*2,43*2*4; ostění</t>
  </si>
  <si>
    <t>0,8*3,03*2; ostění</t>
  </si>
  <si>
    <t>1,0*2,0</t>
  </si>
  <si>
    <t>3,095*3,14</t>
  </si>
  <si>
    <t>9,75*3,3</t>
  </si>
  <si>
    <t>4,65*2,7</t>
  </si>
  <si>
    <t>(42,7+33,8)</t>
  </si>
  <si>
    <t>971033351</t>
  </si>
  <si>
    <t>Vybourání otvorů ve zdivu cihelném pl do 0,09 m2 na MVC nebo MV tl do 450 mm</t>
  </si>
  <si>
    <t>1; m.č. 1.15</t>
  </si>
  <si>
    <t>2; m.č. 1.14</t>
  </si>
  <si>
    <t>3; pro osazení ocelových překladů</t>
  </si>
  <si>
    <t>1,1*2,3*0,325; průchod</t>
  </si>
  <si>
    <t>1,42*2,3*0,325</t>
  </si>
  <si>
    <t>1,55*1,2*0,38</t>
  </si>
  <si>
    <t>1,0*2,02*0,325</t>
  </si>
  <si>
    <t>997013211</t>
  </si>
  <si>
    <t>Vnitrostaveništní doprava suti a vybouraných hmot pro budovy v do 6 m ručně</t>
  </si>
  <si>
    <t>54,998*10; do 20 km</t>
  </si>
  <si>
    <t>42,7; nad 1. np</t>
  </si>
  <si>
    <t>48,0; 1.NP</t>
  </si>
  <si>
    <t xml:space="preserve">Položkový rozpočet </t>
  </si>
  <si>
    <t>#TypZaznamu#</t>
  </si>
  <si>
    <t>S:</t>
  </si>
  <si>
    <t>STA</t>
  </si>
  <si>
    <t>O:</t>
  </si>
  <si>
    <t>OBJ</t>
  </si>
  <si>
    <t>R:</t>
  </si>
  <si>
    <t>ROZ</t>
  </si>
  <si>
    <t>C:</t>
  </si>
  <si>
    <t>CAS_STR</t>
  </si>
  <si>
    <t>P.č.</t>
  </si>
  <si>
    <t>Číslo položky</t>
  </si>
  <si>
    <t>Název položky</t>
  </si>
  <si>
    <t>množství</t>
  </si>
  <si>
    <t>cena / MJ</t>
  </si>
  <si>
    <t>Celkem</t>
  </si>
  <si>
    <t>Dodávka</t>
  </si>
  <si>
    <t>Dodávka celk.</t>
  </si>
  <si>
    <t>Montáž</t>
  </si>
  <si>
    <t>Montáž celk.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</si>
  <si>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</si>
  <si>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</si>
  <si>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</si>
  <si>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</si>
  <si>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</si>
  <si>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</si>
  <si>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</si>
  <si>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</si>
  <si>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</si>
  <si>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</si>
  <si>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3</t>
  </si>
  <si>
    <t>Svislé a kompletní konstrukce</t>
  </si>
  <si>
    <t>DIL</t>
  </si>
  <si>
    <t>386942113R00</t>
  </si>
  <si>
    <t>Montáž odlučovačů tuků vč. zemních prací</t>
  </si>
  <si>
    <t>POL1_0</t>
  </si>
  <si>
    <t>56241550R</t>
  </si>
  <si>
    <t>Lapač tuků komplet pro 150 jídel</t>
  </si>
  <si>
    <t>POL3_0</t>
  </si>
  <si>
    <t>61</t>
  </si>
  <si>
    <t>Upravy povrchů vnitřní</t>
  </si>
  <si>
    <t>6121000xx</t>
  </si>
  <si>
    <t>Zednické výpomoce</t>
  </si>
  <si>
    <t>ks</t>
  </si>
  <si>
    <t>Trubní vedení</t>
  </si>
  <si>
    <t>831230110RA0</t>
  </si>
  <si>
    <t>Vodovodní přípojka z trub polyetylénových D 40, vč. zemních prací-přepojení v šachtě</t>
  </si>
  <si>
    <t>POL2_0</t>
  </si>
  <si>
    <t>8944312xx</t>
  </si>
  <si>
    <t>Šachta, D 400 mm, dl.šach.roury 1,5 m,,  poklop litina 12,5 t</t>
  </si>
  <si>
    <t>721</t>
  </si>
  <si>
    <t>Vnitřní kanalizace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</si>
  <si>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</si>
  <si>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</si>
  <si>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</si>
  <si>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</si>
  <si>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</si>
  <si>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</si>
  <si>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</si>
  <si>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</si>
  <si>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</si>
  <si>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</si>
  <si>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</si>
  <si>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</si>
  <si>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</si>
  <si>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</si>
  <si>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721176125R00</t>
  </si>
  <si>
    <t>Potrubí PP KG  (ležaté) v zemi D 110 x 2,7 mm</t>
  </si>
  <si>
    <t>721176126R00</t>
  </si>
  <si>
    <t>Potrubí PP KG (ležaté) v zemi DN 125 x 3,1 mm</t>
  </si>
  <si>
    <t>721176127R00</t>
  </si>
  <si>
    <t>Potrubí PP KG (ležaté) v zemi D 160 x 3,9 mm</t>
  </si>
  <si>
    <t>7211761xx</t>
  </si>
  <si>
    <t>Napojení na stávající šachtu</t>
  </si>
  <si>
    <t>721290112R00</t>
  </si>
  <si>
    <t>Zkouška těsnosti kanalizace vodou DN 200</t>
  </si>
  <si>
    <t>721194104R00</t>
  </si>
  <si>
    <t>Vyvedení odpadních výpustek D 40 x 1,8</t>
  </si>
  <si>
    <t>721194105R00</t>
  </si>
  <si>
    <t>Vyvedení odpadních výpustek D 50 x 1,8</t>
  </si>
  <si>
    <t>721194109R00</t>
  </si>
  <si>
    <t>Vyvedení odpadních výpustek D 110 x 2,3</t>
  </si>
  <si>
    <t>551-62400R</t>
  </si>
  <si>
    <t>Vpust podlahová DN 100-suchý sifon, nerez mřížka</t>
  </si>
  <si>
    <t xml:space="preserve">Vpust podlahová DN 100-suchý sifon, komplet nerez </t>
  </si>
  <si>
    <t>55162150.AR</t>
  </si>
  <si>
    <t xml:space="preserve"> Vtok se zápachovou uzávěrkou DN 30</t>
  </si>
  <si>
    <t>28654741R</t>
  </si>
  <si>
    <t>sifon kondenzační DN 40  PP vodorovný odtok, stavební výška 95 mm</t>
  </si>
  <si>
    <t>721273200RT2</t>
  </si>
  <si>
    <t>Souprava ventilační střešní HL, souprava větrací hlavice DN100</t>
  </si>
  <si>
    <t>721273150R00</t>
  </si>
  <si>
    <t>Hlavice  přivětrávací DN 100</t>
  </si>
  <si>
    <t>998721101R00</t>
  </si>
  <si>
    <t>Přesun hmot pro vnitřní kanalizaci, výšky do 6 m</t>
  </si>
  <si>
    <t>722</t>
  </si>
  <si>
    <t>Vnitřní vodovod</t>
  </si>
  <si>
    <t>722220111R00</t>
  </si>
  <si>
    <t>Nástěnka K 247, pro výtokový ventil G 1/2</t>
  </si>
  <si>
    <t>722235113R00</t>
  </si>
  <si>
    <t>Kohout vod.kul.,DN 25</t>
  </si>
  <si>
    <t>722264111R00</t>
  </si>
  <si>
    <t>Vodoměr bytový, Qn 1,5</t>
  </si>
  <si>
    <t>722235653R00</t>
  </si>
  <si>
    <t>Ventil vod.zpětný  DN 25</t>
  </si>
  <si>
    <t>7222356xx</t>
  </si>
  <si>
    <t>KKv-DN15</t>
  </si>
  <si>
    <t>Zahradní nezámrzný kohout</t>
  </si>
  <si>
    <t>Připojovací sada ohříváku TV, vč. čerpadla cirk. TV</t>
  </si>
  <si>
    <t>722172333R00</t>
  </si>
  <si>
    <t>Potrubí z PPR, D 32x5,4 mm, PN 20, vč. zed. výpom.</t>
  </si>
  <si>
    <t>722172332R00</t>
  </si>
  <si>
    <t>Potrubí z PPR, D 25x4,2 mm, PN 20, vč. zed. výpom.</t>
  </si>
  <si>
    <t>722172331R00</t>
  </si>
  <si>
    <t>Potrubí z PPR, D 20x3,4 mm, PN 20, vč. zed. výpom.</t>
  </si>
  <si>
    <t>722172311R00</t>
  </si>
  <si>
    <t>Potrubí z PPR, D 20x2,8 mm, PN 16, vč.zed.výpom.</t>
  </si>
  <si>
    <t>722172312R00</t>
  </si>
  <si>
    <t>Potrubí z PPR, D 25x3,5 mm, PN 16, vč.zed.výpom.</t>
  </si>
  <si>
    <t>722172313R00</t>
  </si>
  <si>
    <t>Potrubí z PPR, D 32x4,4 mm, PN 16, vč.zed.výpom.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</si>
  <si>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</si>
  <si>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</si>
  <si>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</si>
  <si>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</si>
  <si>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</si>
  <si>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</si>
  <si>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>722181211R00</t>
  </si>
  <si>
    <t>Izolace návleková  tl. stěny 6 mm</t>
  </si>
  <si>
    <t>722181213R00</t>
  </si>
  <si>
    <t>Izolace návleková  tl. stěny 13 mm</t>
  </si>
  <si>
    <t>725</t>
  </si>
  <si>
    <t>Zařizovací předměty</t>
  </si>
  <si>
    <t>725014131R00</t>
  </si>
  <si>
    <t>Klozet závěsný  + sedátko, bílý</t>
  </si>
  <si>
    <t>725014141R00</t>
  </si>
  <si>
    <t>Klozet závěsný  ZTP + sedátko, bílý</t>
  </si>
  <si>
    <t>725016105R00</t>
  </si>
  <si>
    <t>Pisoár  ovládání automatické, bílý</t>
  </si>
  <si>
    <t>725017130R00</t>
  </si>
  <si>
    <t>Umyvadlo na šrouby  50 x 41 cm, bílé</t>
  </si>
  <si>
    <t>725017153R00</t>
  </si>
  <si>
    <t>Umyvadlo invalidní  64 x 55 cm, bílé</t>
  </si>
  <si>
    <t>725019103R00</t>
  </si>
  <si>
    <t>Výlevka závěsná s plastovou mřížkou</t>
  </si>
  <si>
    <t>725314290R00</t>
  </si>
  <si>
    <t>Příslušenství k dřezu v kuchyňské sestavě</t>
  </si>
  <si>
    <t>55230700R</t>
  </si>
  <si>
    <t xml:space="preserve">Dřez nerez </t>
  </si>
  <si>
    <t>725860201R00</t>
  </si>
  <si>
    <t>Sifon dřezový ", přípoj myčka, pračka</t>
  </si>
  <si>
    <t>725860212R00</t>
  </si>
  <si>
    <t>Sifon umyvadlový  pod omítku</t>
  </si>
  <si>
    <t>725860213R00</t>
  </si>
  <si>
    <t>Sifon umyvadlový , D 32, 40 mm</t>
  </si>
  <si>
    <t>551-61635R</t>
  </si>
  <si>
    <t xml:space="preserve"> Sifon pisoárový</t>
  </si>
  <si>
    <t>725823111R00</t>
  </si>
  <si>
    <t>Baterie umyvadlová stoján. ruční, bez otvír.odpadu</t>
  </si>
  <si>
    <t>725823114R00</t>
  </si>
  <si>
    <t>Baterie dřezová stojánková ruční, bez otvír.odpadu</t>
  </si>
  <si>
    <t>725835113R00</t>
  </si>
  <si>
    <t>Baterie vanová nástěnná ruční, vč. příslušenstvím</t>
  </si>
  <si>
    <t>998725101R00</t>
  </si>
  <si>
    <t>Přesun hmot pro zařizovací předměty, výšky do 6 m</t>
  </si>
  <si>
    <t>725814122R00</t>
  </si>
  <si>
    <t>Ventil pračkový se zpět.kl. I DN15 x DN20</t>
  </si>
  <si>
    <t>725814102R00</t>
  </si>
  <si>
    <t>Ventil rohový pro baterii</t>
  </si>
  <si>
    <t>725814104R00</t>
  </si>
  <si>
    <t>Ventil rohový pro WC</t>
  </si>
  <si>
    <t>726</t>
  </si>
  <si>
    <t>Instalační prefabrikáty</t>
  </si>
  <si>
    <t>726211161R00</t>
  </si>
  <si>
    <t>Modul-výlevka Kombifix</t>
  </si>
  <si>
    <t>726211121R00</t>
  </si>
  <si>
    <t xml:space="preserve">Modul-WC Kombifix, </t>
  </si>
  <si>
    <t>Modul-WC Kombifix - ZTP, , oddálené tlačítko</t>
  </si>
  <si>
    <t>VN</t>
  </si>
  <si>
    <t>Vedlejší náklady</t>
  </si>
  <si>
    <t>0052310xx</t>
  </si>
  <si>
    <t>Dokumentace skutečného provedení</t>
  </si>
  <si>
    <t>Soubor</t>
  </si>
  <si>
    <t/>
  </si>
  <si>
    <t>END</t>
  </si>
  <si>
    <t>CELKEM</t>
  </si>
  <si>
    <t>731</t>
  </si>
  <si>
    <t>Kotelny</t>
  </si>
  <si>
    <t>731249312R00</t>
  </si>
  <si>
    <t xml:space="preserve">Montáž závěsných kotlů </t>
  </si>
  <si>
    <t>7312493xx</t>
  </si>
  <si>
    <t>Spuštění kotle</t>
  </si>
  <si>
    <t>484-8195xx</t>
  </si>
  <si>
    <t>Koax. odkouření 80/120-délka 5 m- komplet</t>
  </si>
  <si>
    <t>484189170R</t>
  </si>
  <si>
    <t>Kotel kondenzační 12 kW + ohřívák TV 120 L, vč. připojovací a propojovací sady,ekvitermní regu</t>
  </si>
  <si>
    <t>733</t>
  </si>
  <si>
    <t>Rozvod potrubí</t>
  </si>
  <si>
    <t>733163102R00</t>
  </si>
  <si>
    <t>Potrubí z měděných trubek vytápění D 15 x 1,0 mm</t>
  </si>
  <si>
    <t>733163104R00</t>
  </si>
  <si>
    <t>Potrubí z měděných trubek vytápění D 22 x 1,0 mm</t>
  </si>
  <si>
    <t>733163105R00</t>
  </si>
  <si>
    <t>Potrubí z měděných trubek vytápění D 28 x 1,5 mm</t>
  </si>
  <si>
    <t>722181214R00</t>
  </si>
  <si>
    <t>Izolace návleková  tl. stěny 20 mm</t>
  </si>
  <si>
    <t>733190106R00</t>
  </si>
  <si>
    <t>Tlaková zkouška potrubí  DN 32</t>
  </si>
  <si>
    <t>734</t>
  </si>
  <si>
    <t>Armatury</t>
  </si>
  <si>
    <t>734263211R00</t>
  </si>
  <si>
    <t xml:space="preserve">Šroubení regulační dvoutrub.rohové, </t>
  </si>
  <si>
    <t>55137306.AR</t>
  </si>
  <si>
    <t xml:space="preserve">Hlavice termostatická </t>
  </si>
  <si>
    <t>734233113R00</t>
  </si>
  <si>
    <t>Kohout kulový,  DN 25</t>
  </si>
  <si>
    <t>734293312R00</t>
  </si>
  <si>
    <t>Kohout kulový vypouštěcí,  DN 15</t>
  </si>
  <si>
    <t>734267314R00</t>
  </si>
  <si>
    <t>Šroubení topenářské, přímé,  DN 25</t>
  </si>
  <si>
    <t>734293223R00</t>
  </si>
  <si>
    <t>Filtr,  DN 25</t>
  </si>
  <si>
    <t>7344321xx</t>
  </si>
  <si>
    <t>Prostorový termostat týdenní program</t>
  </si>
  <si>
    <t>735</t>
  </si>
  <si>
    <t>Otopná tělesa</t>
  </si>
  <si>
    <t>735157260R00</t>
  </si>
  <si>
    <t>Otopná těl.panel. Ventil Kompakt 11  600/ 400</t>
  </si>
  <si>
    <t>735000912R00</t>
  </si>
  <si>
    <t>vyregulování ventilů s termost.ovládáním</t>
  </si>
  <si>
    <t>612100010RA0</t>
  </si>
  <si>
    <t>Hrubá výplň rýh ve stěnách</t>
  </si>
  <si>
    <t>97</t>
  </si>
  <si>
    <t>Prorážení otvorů</t>
  </si>
  <si>
    <t>974031153R00</t>
  </si>
  <si>
    <t>Vysekání rýh ve zdi cihelné 10 x 10 cm</t>
  </si>
  <si>
    <t>723</t>
  </si>
  <si>
    <t>Vnitřní plynovod</t>
  </si>
  <si>
    <t>723120204R00</t>
  </si>
  <si>
    <t>Potrubí ocelové závitové černé svařované DN 25</t>
  </si>
  <si>
    <t>723120205R00</t>
  </si>
  <si>
    <t>Potrubí ocelové závitové černé svařované DN 32</t>
  </si>
  <si>
    <t>723120203R00</t>
  </si>
  <si>
    <t>Potrubí ocelové závitové černé svařované DN 20</t>
  </si>
  <si>
    <t>723120206R00</t>
  </si>
  <si>
    <t>Potrubí ocelové závitové černé  DN 40- chránička</t>
  </si>
  <si>
    <t>723235112R00</t>
  </si>
  <si>
    <t>Kohout kulovýG51 DN 20</t>
  </si>
  <si>
    <t>551-31015608R</t>
  </si>
  <si>
    <t>Hadice .FLEXIGAS 1/2"</t>
  </si>
  <si>
    <t>551-3101xx</t>
  </si>
  <si>
    <t>Napojení na stávající rozvod</t>
  </si>
  <si>
    <t>723190909R00</t>
  </si>
  <si>
    <t>Zkouška tlaková  plynového potrubí</t>
  </si>
  <si>
    <t>723160204R00</t>
  </si>
  <si>
    <t>Přípojka k plynoměru, závitová bez ochozu G 1</t>
  </si>
  <si>
    <t>38822269R</t>
  </si>
  <si>
    <t>Plynoměr membránový  BK G 4 se šroubením</t>
  </si>
  <si>
    <t>723235113R00</t>
  </si>
  <si>
    <t>Kohout kulový,G51 DN 25</t>
  </si>
  <si>
    <t>783</t>
  </si>
  <si>
    <t>Nátěry</t>
  </si>
  <si>
    <t>783424140R00</t>
  </si>
  <si>
    <t>Nátěr syntetický potrubí do DN 50 mm  Z + 2x</t>
  </si>
  <si>
    <t>005231010R</t>
  </si>
  <si>
    <t>Revize</t>
  </si>
  <si>
    <t>ČÁST: Elektroinstalace - silnoproud</t>
  </si>
  <si>
    <t>č.pol.</t>
  </si>
  <si>
    <t>položka</t>
  </si>
  <si>
    <t>m.j.</t>
  </si>
  <si>
    <t>počet m.j.</t>
  </si>
  <si>
    <t>Materiál+montáž bez DPH</t>
  </si>
  <si>
    <t>čas/min montáže</t>
  </si>
  <si>
    <t>cena za m.j.montáž</t>
  </si>
  <si>
    <t>cena celk. montáž</t>
  </si>
  <si>
    <t>kód</t>
  </si>
  <si>
    <t>MO cena Mater. BEZ DPH</t>
  </si>
  <si>
    <t>Prodejní cena po slevě</t>
  </si>
  <si>
    <t>cena celk. materiál</t>
  </si>
  <si>
    <t>cena m.j.</t>
  </si>
  <si>
    <t>cena celkem</t>
  </si>
  <si>
    <t>Sleva bez DPH</t>
  </si>
  <si>
    <t>Cena za vše</t>
  </si>
  <si>
    <t>zisk</t>
  </si>
  <si>
    <t>Rozvaděče</t>
  </si>
  <si>
    <t>400Kč/hod</t>
  </si>
  <si>
    <t>0</t>
  </si>
  <si>
    <t>ELEKTROMĚROVÝ ROZVÁDĚČ 3*80A + HDO 10 KA </t>
  </si>
  <si>
    <t>kpl.</t>
  </si>
  <si>
    <t>ELEKTROMĚROVÝ ROZVÁDĚČ 3*25A + HDO 10 KA VE ZDI</t>
  </si>
  <si>
    <t>ELEKTROMĚR PŘÍMÝ 0-100A,3F, 1 TARIF, S PŘIPOJENÍM M-BUS</t>
  </si>
  <si>
    <t>ROZVÁDĚČ zásuvkový 2x32A/400V 3x230V+PF7</t>
  </si>
  <si>
    <t>ROZVÁDĚČ R1 BFU 3/168-C</t>
  </si>
  <si>
    <t>ROZVÁDĚČ R1 Global line U-4/56-F</t>
  </si>
  <si>
    <t>ROZVÁDĚČ R FVE/MET/VZT Global line U-3/42-F</t>
  </si>
  <si>
    <t>ROZVÁDĚČ R2 Global line U-2/24-F</t>
  </si>
  <si>
    <t>ROZVÁDĚČ Rack pro SLB</t>
  </si>
  <si>
    <t>JISTIC  80B/3</t>
  </si>
  <si>
    <t>JISTIC  63B/3</t>
  </si>
  <si>
    <t>JISTIC  50B/3</t>
  </si>
  <si>
    <t>JISTIC  40B/3</t>
  </si>
  <si>
    <t xml:space="preserve">JISTIC  32B/3 </t>
  </si>
  <si>
    <t xml:space="preserve">JISTIC  32C/3 </t>
  </si>
  <si>
    <t xml:space="preserve">JISTIC  25B/3 </t>
  </si>
  <si>
    <t xml:space="preserve">JISTIC  20B/3 </t>
  </si>
  <si>
    <t xml:space="preserve">JISTIC  16B/3 </t>
  </si>
  <si>
    <t xml:space="preserve">JISTIC  16C/3 </t>
  </si>
  <si>
    <t xml:space="preserve">JISTIC  10B/3 </t>
  </si>
  <si>
    <t xml:space="preserve">JISTIC  10C/3 </t>
  </si>
  <si>
    <t xml:space="preserve">JISTIC  16C/1 </t>
  </si>
  <si>
    <t xml:space="preserve">JISTIC  16B/1 </t>
  </si>
  <si>
    <t xml:space="preserve">JISTIC  10B/1 </t>
  </si>
  <si>
    <t xml:space="preserve">JISTIC  10C/1 </t>
  </si>
  <si>
    <t xml:space="preserve">JISTIC  6B/1 </t>
  </si>
  <si>
    <t xml:space="preserve">JISTIC  4B/1 </t>
  </si>
  <si>
    <t xml:space="preserve">JISTIC  4C/1 </t>
  </si>
  <si>
    <t>JISTIC  2B/2</t>
  </si>
  <si>
    <t>HLAVNÍ VYPÍNAČ IS 63/3</t>
  </si>
  <si>
    <t>HLAVNÍ VYPÍNAČ IS 40/3</t>
  </si>
  <si>
    <t>HLAVNÍ VYPÍNAČ IS 32/3</t>
  </si>
  <si>
    <t>POJISTKOVÝ ODPOJOVAČ OPVA22/3</t>
  </si>
  <si>
    <t>B+C SP-B+C/3(TN-C)</t>
  </si>
  <si>
    <t>Svodič stp.T3(TNC-S)</t>
  </si>
  <si>
    <t xml:space="preserve">CHRANIC PROUD. PF7-40/3N/0,03A </t>
  </si>
  <si>
    <t xml:space="preserve">CHRANIC PROUD. PF7-25/3N/0,003A </t>
  </si>
  <si>
    <t>JISTIČOCHRÁNIČ PL7-16/1N/B/0,03</t>
  </si>
  <si>
    <t>JISTIČOCHRÁNIČ PL7-10/1N/B/0,03</t>
  </si>
  <si>
    <t>STYKAČ Z-R230/SS</t>
  </si>
  <si>
    <t>Transf. Zvonk. TR-G3/8</t>
  </si>
  <si>
    <t>Nulovací můstek (mod,zel)</t>
  </si>
  <si>
    <t xml:space="preserve"> LISTA PROPOJOVACI 3P/16 </t>
  </si>
  <si>
    <t xml:space="preserve"> LISTA PROPOJOVACI 1P/16 </t>
  </si>
  <si>
    <t>Mezisoučet</t>
  </si>
  <si>
    <t>Přístroje</t>
  </si>
  <si>
    <t>Kryt 01 1klap bila / Levit bílá</t>
  </si>
  <si>
    <t>SPI razeni 1,1 so</t>
  </si>
  <si>
    <t>Kryt 01 2klap bila / Levit bílá</t>
  </si>
  <si>
    <t>SPI strojek spi.5 ser</t>
  </si>
  <si>
    <t>SPI strojek spi.6 strid</t>
  </si>
  <si>
    <t>SPI strojek razeni 6+6 strid</t>
  </si>
  <si>
    <t>SPI strojek spi.7 kriz</t>
  </si>
  <si>
    <t>SPI  VODOTES Č.1 IP44</t>
  </si>
  <si>
    <t>SPI  VODOTES Č.6 IP44</t>
  </si>
  <si>
    <t>SPI  VODOTES Č.5 IP44</t>
  </si>
  <si>
    <t>SPI  PRAKTIK VODOTES Č.1 IP44</t>
  </si>
  <si>
    <t>TLAČÍTKOVÝ OVLADAČ /Levit bílá</t>
  </si>
  <si>
    <t>TLAČÍTKOVÝ OVLADAČ ROLETY N/D /Levit bílá</t>
  </si>
  <si>
    <t>Ovládací skříň DOTYKOVÝ PANEL(DALI TOUCHPANEL)</t>
  </si>
  <si>
    <t>TOTAL STOP</t>
  </si>
  <si>
    <t>rámeček 1 / Levit bílá</t>
  </si>
  <si>
    <t>IZOLAČNÍ PODLOŽKA POD VYP/ZÁS</t>
  </si>
  <si>
    <t xml:space="preserve">KRYT TROJPOLOVY </t>
  </si>
  <si>
    <t xml:space="preserve">SPÍNAČ TROJPOLOVY </t>
  </si>
  <si>
    <t>ZAS 01 JEDNONÁSOBNÁ OBYČ.</t>
  </si>
  <si>
    <t>ZAS 01 bila / ABB - pro podlahové krabice</t>
  </si>
  <si>
    <t>ZAS 01 bila /Levit bílá</t>
  </si>
  <si>
    <t>DVOJZÁSUVKA /Levit bílá</t>
  </si>
  <si>
    <t xml:space="preserve">ZAS  JEDNONÁSOBNÁ VODOTĚS IP 44 </t>
  </si>
  <si>
    <t>ZAS  DVOJNÁSOBNÁ VODOTĚS IP 44 PRAKTIK PŮDA</t>
  </si>
  <si>
    <t>ZAS S PŘEP. OCHRANOU/ Levit bílá</t>
  </si>
  <si>
    <t>ZAS S USB / Levit bílá</t>
  </si>
  <si>
    <t>ZAS COMBO 400/230V</t>
  </si>
  <si>
    <t>ZAS 5X16A 119 NASTENNA</t>
  </si>
  <si>
    <t>ZAS 5X32A 119 NASTENNA</t>
  </si>
  <si>
    <t>MONTÁŽ SVĚTLA KRUHOVÉHO PŘISAZENÉHO NA STROPU 1250lm/840/IP44</t>
  </si>
  <si>
    <t>MONTÁŽ SVĚTLA LED 1500x180 PŘISAZENÉHO NA STROPU 5900lm, IP20</t>
  </si>
  <si>
    <t>MONTÁŽ SVĚTLA NOUZOVÉHO LED 3W PŘISAZENÉHO NA STĚNĚ</t>
  </si>
  <si>
    <t>MONTÁŽ SVĚTLA LED 24W PŘISAZENÉHO NA STĚNĚ</t>
  </si>
  <si>
    <t>MONTÁŽ SVĚTLA PŘISAZENÉHO NA STĚNĚ/STRUPU SE SENZOREM</t>
  </si>
  <si>
    <t>Kabely</t>
  </si>
  <si>
    <t>Kabel CYKY-O 3x1,5 (A,D)</t>
  </si>
  <si>
    <t>Kabel CYKY-O 3x2,5 (A,D)</t>
  </si>
  <si>
    <t>Kabel CYKY-J 3x1,5 (C)</t>
  </si>
  <si>
    <t xml:space="preserve">Kabel CYKY-J 5x1,5 </t>
  </si>
  <si>
    <t xml:space="preserve">Kabel CYKY-J 3x2,5 </t>
  </si>
  <si>
    <t>Kabel CYKY-J 5x2,5 (B,C)</t>
  </si>
  <si>
    <t>Kabel CYKY-J 5x4  (B,C)</t>
  </si>
  <si>
    <t>Kabel CYKY-J 5x6  (B,C)</t>
  </si>
  <si>
    <t>Kabel CYKY-J 4x10  (B,C)</t>
  </si>
  <si>
    <t>Kabel CYKY-J 4x16  (B,C)</t>
  </si>
  <si>
    <t>VODIC CY 1x 2,5 ZZ H07V-U</t>
  </si>
  <si>
    <t>VODIC CY 1x 4 ZZ H07V-U</t>
  </si>
  <si>
    <t>VODIC CY 1x 6 ZZ H07V-U</t>
  </si>
  <si>
    <t>VODIC CY 1x 10 ZZ H07V-U</t>
  </si>
  <si>
    <t>VODIC CY 1x 16 ZZ H07V-U</t>
  </si>
  <si>
    <t>VODIC CYA 1x 16 ZZ H07V-U</t>
  </si>
  <si>
    <t>CSSS 5X2,5</t>
  </si>
  <si>
    <t>CYSY 5x1,5</t>
  </si>
  <si>
    <t>SYKFY 5x2x0,5</t>
  </si>
  <si>
    <t xml:space="preserve">JYTY 4x1 </t>
  </si>
  <si>
    <t>Kabel UTP</t>
  </si>
  <si>
    <t>Kabel koax</t>
  </si>
  <si>
    <t>Montážní materiál</t>
  </si>
  <si>
    <t>TRUBKA MONOFLEX 1413ED</t>
  </si>
  <si>
    <t>TRUBKA MONOFLEX 1416ED</t>
  </si>
  <si>
    <t>TRUBKA KOPOS. DO  32 MM VOLNĚ</t>
  </si>
  <si>
    <t>TRUBKA HDPE KORUG.  50 MM V ZEMI</t>
  </si>
  <si>
    <t xml:space="preserve">TRUBKA KOPOFLEX 40 MM </t>
  </si>
  <si>
    <t xml:space="preserve">TRUBKA KOPOFLEX 70 MM </t>
  </si>
  <si>
    <t>PŘÍCHYTKY 5313</t>
  </si>
  <si>
    <t>PŘÍCHYTKY 5316</t>
  </si>
  <si>
    <t>PŘÍCHYTKY 5332</t>
  </si>
  <si>
    <t>LIŠTA  LV 20X40</t>
  </si>
  <si>
    <t>SVORK ZS4 NA DEN LIŠTU</t>
  </si>
  <si>
    <t>Svorka EKL čokoláda</t>
  </si>
  <si>
    <t>Krabice univ KP 67/2</t>
  </si>
  <si>
    <t>Krabice KPR 68 hluboká</t>
  </si>
  <si>
    <t>Svorkovnice věneček malý</t>
  </si>
  <si>
    <t>Svorkovnice věneček velký</t>
  </si>
  <si>
    <t>Krabice velká KO 97</t>
  </si>
  <si>
    <t>KRABICE IP65 003</t>
  </si>
  <si>
    <t>KRABICE PODLAHOVÁ POCHOZÍ - 4x230V, 4xLAN</t>
  </si>
  <si>
    <t>KRABICE LIŠTOVÁ</t>
  </si>
  <si>
    <t>KRABICE ACIDUR 16 6455-12P SV. SEDA 152-548</t>
  </si>
  <si>
    <t>VÝSTRAŽNÁ FÓLIE</t>
  </si>
  <si>
    <t>Svorka zemnící Bernard</t>
  </si>
  <si>
    <t>Pasek zemnici ZSA16 medeny  Bernard</t>
  </si>
  <si>
    <t>Hlavní ochranná přípojnice (HOP) + připojení</t>
  </si>
  <si>
    <t>Drat zemnící FeZn 10 0,62kg</t>
  </si>
  <si>
    <t>SVORKA SPOJOVACÍ SR03</t>
  </si>
  <si>
    <t>Svorka zemnici SS drat+drat</t>
  </si>
  <si>
    <t>Svorka EPS s krytem</t>
  </si>
  <si>
    <t xml:space="preserve">WAGO SVORKA </t>
  </si>
  <si>
    <t>Drat zemnící AlMgSi 8 (0,4kg)</t>
  </si>
  <si>
    <t>Drat zemnící FeZn 10 (0,62kg)</t>
  </si>
  <si>
    <t>Paska zemnící 30x4 pozink 0.94kg/m</t>
  </si>
  <si>
    <t>Svorka krizova SK drat+drat</t>
  </si>
  <si>
    <t>Svorka SR 02 PASEK/PASEK</t>
  </si>
  <si>
    <t>Svorka SR 03 PASEK/DRAT</t>
  </si>
  <si>
    <t>Svorka SO okapova</t>
  </si>
  <si>
    <t>Svorka SP spojovací</t>
  </si>
  <si>
    <t>Podpera vedeni PV11 pod stresni tasku</t>
  </si>
  <si>
    <t>Svorka zkusebni SZb litina</t>
  </si>
  <si>
    <t>Svorkai SS drat+drat</t>
  </si>
  <si>
    <t>Krabice odbocna KO 125E</t>
  </si>
  <si>
    <t>Tyc JR 1,0 jimaci s rovnym koncem</t>
  </si>
  <si>
    <t>Izolační tyč pro jímací tyč ITJc (43-93)</t>
  </si>
  <si>
    <t>Svorka kloubová  KOH pro oddálený hromosvod</t>
  </si>
  <si>
    <t>Ochranná trubka OT1,7 u svodu</t>
  </si>
  <si>
    <t>Štítek označení svodu</t>
  </si>
  <si>
    <t>svorka k zemní tyči SJ01</t>
  </si>
  <si>
    <t>zemnící tyč</t>
  </si>
  <si>
    <t>DUDa 18 držák UO do dřeva</t>
  </si>
  <si>
    <t>PV 15a podpěra ved. na hřeben</t>
  </si>
  <si>
    <t>PV 17 podpěra ved. na hmoždinku</t>
  </si>
  <si>
    <t>Zemní práce</t>
  </si>
  <si>
    <t>VYKOP RYHY 35x80 CM V ZEMINE TR.4</t>
  </si>
  <si>
    <t>KABELOVE LOZE Z KOPANEHO PISKU TL. 20CM Š.30 CM</t>
  </si>
  <si>
    <t>ZAHOZ RYHY 35x60CM V ZEMINE TR.4 A HUTNĚNÍ</t>
  </si>
  <si>
    <t>OSETÍ POVRCHU TRAVOU</t>
  </si>
  <si>
    <t>ÚPRAVA TERÉNU, ROZPROSTŘENÍ ZEMINY</t>
  </si>
  <si>
    <t>ODVOZ ZEMINY, SLOŽENÍ, ROZPROSTŘENÍ DO 10km</t>
  </si>
  <si>
    <t>průraz zdí du prům. 10</t>
  </si>
  <si>
    <t xml:space="preserve">Ostatní </t>
  </si>
  <si>
    <t>podružný spojovací materiál- odhad</t>
  </si>
  <si>
    <t>detektior kouře</t>
  </si>
  <si>
    <t>DOMOVNÍ TELEFON (tablo 2xtlač.,2xtel,el.zámek)</t>
  </si>
  <si>
    <t>domovn zvonek</t>
  </si>
  <si>
    <t>KRYT ZAS TV / LEVIT</t>
  </si>
  <si>
    <t>ZAS.  TV</t>
  </si>
  <si>
    <t>anténí předzesilovač</t>
  </si>
  <si>
    <t>rozbočovač 4x</t>
  </si>
  <si>
    <t>anténa</t>
  </si>
  <si>
    <t>konzola</t>
  </si>
  <si>
    <t>zásuvka PC tango/ LEVIT bílá</t>
  </si>
  <si>
    <t>maska</t>
  </si>
  <si>
    <t>keystone</t>
  </si>
  <si>
    <t>koncovky UTP</t>
  </si>
  <si>
    <t>WIFI anténa</t>
  </si>
  <si>
    <t>Termostat tango 1/2</t>
  </si>
  <si>
    <t>Termostat tango 2/2</t>
  </si>
  <si>
    <t>Termostat digitální /LEVIT bílá</t>
  </si>
  <si>
    <t>Ventilátor s doběhem</t>
  </si>
  <si>
    <t>Hydrostat k ventilátoru</t>
  </si>
  <si>
    <t>SIGNALIZACE INVALIDA</t>
  </si>
  <si>
    <t>Teplotní čidlo</t>
  </si>
  <si>
    <t>Rohož podlahového topení 5m2</t>
  </si>
  <si>
    <t>Přímotop na stěnu 1000W</t>
  </si>
  <si>
    <t>EZS - ústředna</t>
  </si>
  <si>
    <t>PIR pohybový detektor</t>
  </si>
  <si>
    <t>Siréna EZS</t>
  </si>
  <si>
    <t>Klávesnice EZS</t>
  </si>
  <si>
    <t>Expander 8-16 prvků</t>
  </si>
  <si>
    <t>Doprava montérů a materiálu</t>
  </si>
  <si>
    <t>Materiál</t>
  </si>
  <si>
    <t>INŽENÝRINK A POMOCNÉ PRÁCE</t>
  </si>
  <si>
    <t>hod</t>
  </si>
  <si>
    <t>ZTI</t>
  </si>
  <si>
    <t>4</t>
  </si>
  <si>
    <t>UT</t>
  </si>
  <si>
    <t>5</t>
  </si>
  <si>
    <t>PLYN</t>
  </si>
  <si>
    <t>6</t>
  </si>
  <si>
    <t>ELEKTRO</t>
  </si>
  <si>
    <t>BOURACÍ PRÁCE</t>
  </si>
  <si>
    <t>Stavební přípomoce</t>
  </si>
  <si>
    <t>Poz. č.:</t>
  </si>
  <si>
    <t>Název - rozměr</t>
  </si>
  <si>
    <t>Mj</t>
  </si>
  <si>
    <t>Počet</t>
  </si>
  <si>
    <t>Cena jedn.</t>
  </si>
  <si>
    <t>Cena celk.</t>
  </si>
  <si>
    <r>
      <t xml:space="preserve">    Ve všech případech, kdy zadávací dokumentace </t>
    </r>
    <r>
      <rPr>
        <b/>
        <i/>
        <sz val="10"/>
        <color indexed="8"/>
        <rFont val="Arial"/>
        <family val="2"/>
        <charset val="238"/>
      </rPr>
      <t>včetně projektové doku-</t>
    </r>
  </si>
  <si>
    <t>kumentace pro provedení stavby, či jakákoliv jiná část zadávacích podmínek</t>
  </si>
  <si>
    <t xml:space="preserve">zejména technické podmínky, obsahují požadavky nebo odkazy na obchodní </t>
  </si>
  <si>
    <t>firmy, názvy nebo jména a příjmení, specifická označení zboží a služeb, které</t>
  </si>
  <si>
    <t xml:space="preserve">platí pro určitou osobu, popř. její organizační složku za příznačné, patenty na </t>
  </si>
  <si>
    <t>vynálezy, užitné vzory, průmyslové vzory, ochranné známky nebo označení</t>
  </si>
  <si>
    <t>původu, umožňuje zadavatel pro plnění veřejné zakázky použití i jiných,</t>
  </si>
  <si>
    <t xml:space="preserve">kvalitativně a technicky obdobných řešení. </t>
  </si>
  <si>
    <t>Zařízení č. 3</t>
  </si>
  <si>
    <t>3.1</t>
  </si>
  <si>
    <t>Radiální ventilátor se zpětnou klapkou a doběhem KN 2 UPTe 100 (ERKF) Univent</t>
  </si>
  <si>
    <t>3.2</t>
  </si>
  <si>
    <t>Stěnová mřížka SMM 20 600x150</t>
  </si>
  <si>
    <t>3.3</t>
  </si>
  <si>
    <t>Pružné, tepelně izolované potrubí s útlumem hluku SONOFLEX MI DN 80</t>
  </si>
  <si>
    <t>bm</t>
  </si>
  <si>
    <t>2.6</t>
  </si>
  <si>
    <r>
      <t xml:space="preserve">Tepelná a protipožární izolace, minerální vlna </t>
    </r>
    <r>
      <rPr>
        <sz val="10"/>
        <rFont val="Arial CE"/>
        <charset val="238"/>
      </rPr>
      <t>40 mm s výstužnou hliníkovou fólií</t>
    </r>
  </si>
  <si>
    <r>
      <t xml:space="preserve">(ALS), požární odolnost minimálně </t>
    </r>
    <r>
      <rPr>
        <sz val="10"/>
        <rFont val="Arial CE"/>
        <charset val="238"/>
      </rPr>
      <t>30 minut</t>
    </r>
  </si>
  <si>
    <t>Dále</t>
  </si>
  <si>
    <t>VZT potrubí SPIRO SAFE :</t>
  </si>
  <si>
    <r>
      <t>Do DN 160/2</t>
    </r>
    <r>
      <rPr>
        <sz val="10"/>
        <rFont val="Arial CE"/>
        <charset val="238"/>
      </rPr>
      <t>0% tvar</t>
    </r>
  </si>
  <si>
    <t>Do DN 100/15% tvar</t>
  </si>
  <si>
    <t xml:space="preserve">Montážní práce a materiál  </t>
  </si>
  <si>
    <t>Montáž zařízení včetně dopravy, přesunů hmot a souvisejících činností</t>
  </si>
  <si>
    <t>Těsnící materiál</t>
  </si>
  <si>
    <t>Spojovací materiál</t>
  </si>
  <si>
    <t>Související činnosti a položky</t>
  </si>
  <si>
    <t>Stavení přípomoce</t>
  </si>
  <si>
    <t>Vyregulování zařízení</t>
  </si>
  <si>
    <t>h</t>
  </si>
  <si>
    <t>Vypracování protokolu</t>
  </si>
  <si>
    <t>Vyzkoušení zařízení</t>
  </si>
  <si>
    <t>Zaškolení obsluhy</t>
  </si>
  <si>
    <t>Vypracování provozních předpisů</t>
  </si>
  <si>
    <t>Zpracování dodavatelské dokumentace</t>
  </si>
  <si>
    <t>Bezpečnostní značení</t>
  </si>
  <si>
    <t>Vzduchotechnika celkem Kč bez DPH :</t>
  </si>
  <si>
    <t>7</t>
  </si>
  <si>
    <t>VZT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</si>
</sst>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4">
    <numFmt numFmtId="6" formatCode="#,##0\ &quot;Kč&quot;;[Red]\-#,##0\ &quot;Kč&quot;"/>
    <numFmt numFmtId="8" formatCode="#,##0.00\ &quot;Kč&quot;;[Red]\-#,##0.00\ &quot;Kč&quot;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#,##0&quot;.&quot;_);;;_(@_)"/>
    <numFmt numFmtId="167" formatCode="#,##0\ &quot;Kč&quot;"/>
    <numFmt numFmtId="168" formatCode="#,##0.0_);[Red]\(#,##0.0\)"/>
    <numFmt numFmtId="169" formatCode="&quot;$&quot;#,##0_);[Red]\(&quot;$&quot;#,##0\)"/>
    <numFmt numFmtId="170" formatCode="&quot;$&quot;#,##0.00_);[Red]\(&quot;$&quot;#,##0.00\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d\-mmm\-yy\ \ \ h:mm"/>
    <numFmt numFmtId="174" formatCode="#,##0.0_);\(#,##0.0\)"/>
    <numFmt numFmtId="175" formatCode="#,##0.000_);\(#,##0.000\)"/>
    <numFmt numFmtId="176" formatCode="_ * #,##0_ ;_ * \-#,##0_ ;_ * &quot;-&quot;_ ;_ @_ "/>
    <numFmt numFmtId="177" formatCode="_ * #,##0.00_ ;_ * \-#,##0.00_ ;_ * &quot;-&quot;??_ ;_ @_ "/>
    <numFmt numFmtId="178" formatCode="_-* #,##0.00\ [$€-1]_-;\-* #,##0.00\ [$€-1]_-;_-* &quot;-&quot;??\ [$€-1]_-"/>
    <numFmt numFmtId="179" formatCode="&quot; &quot;#,##0.00&quot; Kč &quot;;&quot;-&quot;#,##0.00&quot; Kč &quot;;&quot; -&quot;#&quot; Kč &quot;;@&quot; &quot;"/>
    <numFmt numFmtId="180" formatCode="0.0%"/>
    <numFmt numFmtId="181" formatCode="#,##0\ &quot;Kč/m&quot;"/>
    <numFmt numFmtId="182" formatCode="#,##0\ &quot;Kč/m3&quot;"/>
    <numFmt numFmtId="183" formatCode="#,##0\ &quot;m&quot;"/>
    <numFmt numFmtId="184" formatCode="#,##0\ &quot;m2&quot;"/>
    <numFmt numFmtId="185" formatCode="#,##0\ &quot;m3&quot;"/>
    <numFmt numFmtId="186" formatCode="_-* #,##0.00&quot; Kč&quot;_-;\-* #,##0.00&quot; Kč&quot;_-;_-* \-??&quot; Kč&quot;_-;_-@_-"/>
    <numFmt numFmtId="187" formatCode="_-* #,##0.00&quot;,Kč&quot;_-;\-* #,##0.00&quot;,Kč&quot;_-;_-* \-??&quot; Kč&quot;_-;_-@_-"/>
    <numFmt numFmtId="188" formatCode="mmm\-yy_)"/>
    <numFmt numFmtId="189" formatCode="0.00_)"/>
    <numFmt numFmtId="190" formatCode="[$-405]General"/>
    <numFmt numFmtId="191" formatCode="0.0%;\(0.0%\)"/>
    <numFmt numFmtId="192" formatCode="0%_);[Red]\(0%\)"/>
    <numFmt numFmtId="193" formatCode="0.0%_);[Red]\(0.0%\)"/>
    <numFmt numFmtId="194" formatCode="0.0%;[Red]\-0.0%"/>
    <numFmt numFmtId="195" formatCode="0.00%;[Red]\-0.00%"/>
    <numFmt numFmtId="196" formatCode="###,###,_);[Red]\(###,###,\)"/>
    <numFmt numFmtId="197" formatCode="###,###.0,_);[Red]\(###,###.0,\)"/>
    <numFmt numFmtId="198" formatCode="_ &quot;Fr.&quot;\ * #,##0_ ;_ &quot;Fr.&quot;\ * \-#,##0_ ;_ &quot;Fr.&quot;\ * &quot;-&quot;_ ;_ @_ "/>
    <numFmt numFmtId="199" formatCode="_ &quot;Fr.&quot;\ * #,##0.00_ ;_ &quot;Fr.&quot;\ * \-#,##0.00_ ;_ &quot;Fr.&quot;\ * &quot;-&quot;??_ ;_ @_ "/>
    <numFmt numFmtId="200" formatCode="_-&quot;Ł&quot;* #,##0_-;\-&quot;Ł&quot;* #,##0_-;_-&quot;Ł&quot;* &quot;-&quot;_-;_-@_-"/>
    <numFmt numFmtId="201" formatCode="_-&quot;Ł&quot;* #,##0.00_-;\-&quot;Ł&quot;* #,##0.00_-;_-&quot;Ł&quot;* &quot;-&quot;??_-;_-@_-"/>
    <numFmt numFmtId="202" formatCode="###0_)"/>
    <numFmt numFmtId="203" formatCode="#,##0&quot; Kč&quot;;[Red]\-#,##0&quot; Kč&quot;"/>
    <numFmt numFmtId="204" formatCode="#,##0.00&quot; Kč&quot;;[Red]\-#,##0.00&quot; Kč&quot;"/>
    <numFmt numFmtId="205" formatCode="_(* #,##0.00_);_(* \(#,##0.00\);_(* &quot;-&quot;??_);_(@_)"/>
    <numFmt numFmtId="206" formatCode="_-* #,##0.00\ &quot;€&quot;_-;\-* #,##0.00\ &quot;€&quot;_-;_-* &quot;-&quot;??\ &quot;€&quot;_-;_-@_-"/>
    <numFmt numFmtId="207" formatCode="_([$€]* #,##0.00_);_([$€]* \(#,##0.00\);_([$€]* &quot;-&quot;??_);_(@_)"/>
    <numFmt numFmtId="208" formatCode="_(&quot;€&quot;\ * #,##0.00_);_(&quot;€&quot;\ * \(#,##0.00\);_(&quot;€&quot;\ * &quot;-&quot;??_);_(@_)"/>
    <numFmt numFmtId="209" formatCode="_-* #,##0\ _F_B_-;\-* #,##0\ _F_B_-;_-* &quot;-&quot;\ _F_B_-;_-@_-"/>
    <numFmt numFmtId="210" formatCode="_-* #,##0.00\ _F_B_-;\-* #,##0.00\ _F_B_-;_-* &quot;-&quot;??\ _F_B_-;_-@_-"/>
    <numFmt numFmtId="211" formatCode="&quot;$&quot;#,##0.00"/>
    <numFmt numFmtId="212" formatCode="#,##0_ ;\-#,##0\ "/>
    <numFmt numFmtId="213" formatCode="#,##0;#,##0;"/>
    <numFmt numFmtId="214" formatCode="_-* #,##0\ &quot;FB&quot;_-;\-* #,##0\ &quot;FB&quot;_-;_-* &quot;-&quot;\ &quot;FB&quot;_-;_-@_-"/>
    <numFmt numFmtId="215" formatCode="_-* #,##0.00\ &quot;FB&quot;_-;\-* #,##0.00\ &quot;FB&quot;_-;_-* &quot;-&quot;??\ &quot;FB&quot;_-;_-@_-"/>
    <numFmt numFmtId="216" formatCode="#,##0.000"/>
    <numFmt numFmtId="217" formatCode="_(#,##0_);[Red]\-\ #,##0_);&quot;–&quot;??;_(@_)"/>
    <numFmt numFmtId="218" formatCode="_(#,##0.0??;\-\ #,##0.0??;&quot;–&quot;???;_(@_)"/>
    <numFmt numFmtId="219" formatCode="_(#,##0.00_);[Red]\-\ #,##0.00_);&quot;–&quot;??;_(@_)"/>
    <numFmt numFmtId="220" formatCode="#,##0.00000"/>
    <numFmt numFmtId="221" formatCode="000"/>
    <numFmt numFmtId="222" formatCode="#,##0.00\ &quot;Kč&quot;"/>
  </numFmts>
  <fonts count="18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2"/>
      <color indexed="25"/>
      <name val="Arial"/>
      <family val="2"/>
      <charset val="238"/>
    </font>
    <font>
      <sz val="10"/>
      <name val="Arial"/>
      <family val="2"/>
      <charset val="238"/>
    </font>
    <font>
      <sz val="10"/>
      <color indexed="53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name val="Calibri"/>
      <family val="2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</font>
    <font>
      <b/>
      <sz val="11"/>
      <color indexed="25"/>
      <name val="Arial"/>
      <family val="2"/>
      <charset val="238"/>
    </font>
    <font>
      <sz val="10"/>
      <name val="Arial CE"/>
      <family val="2"/>
      <charset val="238"/>
    </font>
    <font>
      <sz val="10"/>
      <name val="Helv"/>
    </font>
    <font>
      <sz val="10"/>
      <name val="Helv"/>
      <charset val="238"/>
    </font>
    <font>
      <sz val="10"/>
      <name val="Helv"/>
      <family val="2"/>
      <charset val="238"/>
    </font>
    <font>
      <sz val="10"/>
      <name val="Helv"/>
      <family val="2"/>
    </font>
    <font>
      <sz val="10"/>
      <name val="Univers (WN)"/>
      <charset val="238"/>
    </font>
    <font>
      <b/>
      <i/>
      <sz val="10"/>
      <name val="Times New Roman"/>
      <family val="1"/>
      <charset val="238"/>
    </font>
    <font>
      <sz val="8"/>
      <color indexed="8"/>
      <name val="Arial CE"/>
      <family val="2"/>
      <charset val="238"/>
    </font>
    <font>
      <sz val="8"/>
      <name val="Arial CE"/>
      <family val="2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10"/>
      <name val="MS Sans Serif"/>
      <family val="2"/>
      <charset val="238"/>
    </font>
    <font>
      <b/>
      <sz val="10"/>
      <name val="Arial CE"/>
      <family val="2"/>
      <charset val="238"/>
    </font>
    <font>
      <sz val="8"/>
      <name val="CG Times (E1)"/>
      <charset val="238"/>
    </font>
    <font>
      <sz val="8"/>
      <name val="Times New Roman"/>
      <family val="1"/>
      <charset val="238"/>
    </font>
    <font>
      <sz val="8"/>
      <name val="Arial"/>
      <family val="2"/>
      <charset val="177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24"/>
      <name val="Tahoma"/>
      <family val="2"/>
      <charset val="238"/>
    </font>
    <font>
      <u/>
      <sz val="10"/>
      <color indexed="12"/>
      <name val="Arial"/>
      <family val="2"/>
      <charset val="238"/>
    </font>
    <font>
      <shadow/>
      <sz val="8"/>
      <color indexed="12"/>
      <name val="Times New Roman"/>
      <family val="1"/>
      <charset val="238"/>
    </font>
    <font>
      <sz val="8"/>
      <color indexed="8"/>
      <name val=".HelveticaLightTTEE"/>
      <family val="2"/>
      <charset val="2"/>
    </font>
    <font>
      <b/>
      <sz val="10"/>
      <color indexed="8"/>
      <name val=".HelveticaLightTTEE"/>
      <charset val="238"/>
    </font>
    <font>
      <b/>
      <sz val="12"/>
      <name val="Courier New CE"/>
      <charset val="238"/>
    </font>
    <font>
      <b/>
      <i/>
      <u/>
      <sz val="14"/>
      <name val="Arial CE"/>
      <charset val="238"/>
    </font>
    <font>
      <b/>
      <u/>
      <sz val="12"/>
      <name val="Courier New CE"/>
      <charset val="238"/>
    </font>
    <font>
      <b/>
      <i/>
      <u/>
      <sz val="14"/>
      <name val="Courier New CE"/>
      <charset val="238"/>
    </font>
    <font>
      <b/>
      <sz val="12"/>
      <name val="Arial CE"/>
      <family val="2"/>
      <charset val="238"/>
    </font>
    <font>
      <b/>
      <i/>
      <sz val="16"/>
      <name val="Helv"/>
      <charset val="177"/>
    </font>
    <font>
      <sz val="10"/>
      <name val="Arial"/>
      <family val="2"/>
      <charset val="238"/>
    </font>
    <font>
      <sz val="11"/>
      <color indexed="8"/>
      <name val="Calibri"/>
      <family val="2"/>
      <charset val="1"/>
    </font>
    <font>
      <sz val="10"/>
      <name val="Univers (E1)"/>
      <charset val="238"/>
    </font>
    <font>
      <sz val="14"/>
      <name val="Tahoma"/>
      <family val="2"/>
      <charset val="238"/>
    </font>
    <font>
      <b/>
      <sz val="10"/>
      <color indexed="8"/>
      <name val="Arial CE"/>
      <family val="2"/>
      <charset val="238"/>
    </font>
    <font>
      <sz val="6"/>
      <name val="Arial"/>
      <family val="2"/>
    </font>
    <font>
      <i/>
      <sz val="10"/>
      <name val="Comic Sans MS"/>
      <family val="4"/>
    </font>
    <font>
      <sz val="12"/>
      <name val="Times New Roman CE"/>
      <charset val="238"/>
    </font>
    <font>
      <u/>
      <sz val="10"/>
      <name val="Courier New CE"/>
      <charset val="238"/>
    </font>
    <font>
      <i/>
      <u/>
      <sz val="10"/>
      <name val="Courier New CE"/>
      <charset val="238"/>
    </font>
    <font>
      <b/>
      <sz val="10"/>
      <name val="Courier New CE"/>
      <charset val="238"/>
    </font>
    <font>
      <b/>
      <u/>
      <sz val="10"/>
      <name val="Courier New CE"/>
      <charset val="238"/>
    </font>
    <font>
      <b/>
      <u/>
      <sz val="10"/>
      <name val="Courier New CE"/>
      <family val="3"/>
      <charset val="238"/>
    </font>
    <font>
      <sz val="10"/>
      <name val="Helv"/>
      <charset val="204"/>
    </font>
    <font>
      <b/>
      <sz val="12"/>
      <name val="Univers (WN)"/>
      <charset val="238"/>
    </font>
    <font>
      <b/>
      <sz val="10"/>
      <name val="Univers (WN)"/>
      <charset val="238"/>
    </font>
    <font>
      <sz val="11"/>
      <name val="Times New Roman CE"/>
      <family val="1"/>
      <charset val="238"/>
    </font>
    <font>
      <b/>
      <sz val="18"/>
      <color indexed="62"/>
      <name val="Cambria"/>
      <family val="2"/>
      <charset val="238"/>
    </font>
    <font>
      <b/>
      <sz val="10"/>
      <name val="Arial"/>
      <family val="2"/>
    </font>
    <font>
      <b/>
      <i/>
      <u/>
      <sz val="24"/>
      <name val="Times New Roman CE"/>
      <family val="1"/>
      <charset val="238"/>
    </font>
    <font>
      <sz val="10"/>
      <name val="Arial"/>
      <family val="2"/>
    </font>
    <font>
      <b/>
      <sz val="10"/>
      <color indexed="8"/>
      <name val="Arial"/>
      <family val="2"/>
      <charset val="238"/>
    </font>
    <font>
      <sz val="10"/>
      <name val="Arial Narrow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8"/>
      <name val="Arial"/>
      <family val="2"/>
    </font>
    <font>
      <sz val="10"/>
      <color indexed="17"/>
      <name val="Arial CE"/>
      <family val="2"/>
      <charset val="238"/>
    </font>
    <font>
      <b/>
      <sz val="20"/>
      <color indexed="9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  <charset val="238"/>
    </font>
    <font>
      <sz val="8"/>
      <color indexed="8"/>
      <name val="HelveticaNewE"/>
      <family val="5"/>
      <charset val="200"/>
    </font>
    <font>
      <b/>
      <sz val="10"/>
      <color indexed="9"/>
      <name val="Arial CE"/>
      <family val="2"/>
      <charset val="238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sz val="10"/>
      <name val="Courier"/>
      <family val="3"/>
    </font>
    <font>
      <sz val="10"/>
      <color indexed="60"/>
      <name val="Arial CE"/>
      <family val="2"/>
      <charset val="238"/>
    </font>
    <font>
      <sz val="10"/>
      <name val="GE Inspira"/>
      <family val="2"/>
    </font>
    <font>
      <sz val="11"/>
      <name val="Arial CE"/>
      <family val="2"/>
      <charset val="238"/>
    </font>
    <font>
      <sz val="10"/>
      <color indexed="52"/>
      <name val="Arial CE"/>
      <family val="2"/>
      <charset val="238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Wingdings"/>
      <charset val="2"/>
    </font>
    <font>
      <b/>
      <sz val="8"/>
      <name val="Trebuchet MS"/>
      <family val="2"/>
    </font>
    <font>
      <b/>
      <sz val="9"/>
      <color indexed="9"/>
      <name val="Arial CE"/>
      <family val="2"/>
      <charset val="238"/>
    </font>
    <font>
      <b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20"/>
      <name val="Arial"/>
      <family val="2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20"/>
      <name val="Arial CE"/>
      <family val="2"/>
      <charset val="238"/>
    </font>
    <font>
      <sz val="12"/>
      <name val="宋体"/>
      <charset val="134"/>
    </font>
    <font>
      <sz val="12"/>
      <name val="Formata"/>
      <charset val="238"/>
    </font>
    <font>
      <sz val="12"/>
      <name val="Courier"/>
      <family val="1"/>
      <charset val="238"/>
    </font>
    <font>
      <sz val="10"/>
      <color indexed="9"/>
      <name val="Arial"/>
      <family val="2"/>
      <charset val="238"/>
    </font>
    <font>
      <b/>
      <sz val="1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1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Arial11"/>
      <charset val="238"/>
    </font>
    <font>
      <sz val="11"/>
      <color theme="1"/>
      <name val="Calibri"/>
      <family val="2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2"/>
      <color indexed="8"/>
      <name val="formata"/>
    </font>
    <font>
      <sz val="8"/>
      <name val="Arial CE"/>
      <charset val="238"/>
    </font>
    <font>
      <b/>
      <sz val="10"/>
      <color indexed="61"/>
      <name val="Arial"/>
      <family val="2"/>
      <charset val="238"/>
    </font>
    <font>
      <sz val="10"/>
      <color indexed="1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 CE"/>
      <charset val="238"/>
    </font>
    <font>
      <b/>
      <i/>
      <sz val="1"/>
      <color theme="0"/>
      <name val="Calibri"/>
      <family val="2"/>
      <charset val="238"/>
      <scheme val="minor"/>
    </font>
    <font>
      <sz val="10"/>
      <color indexed="8"/>
      <name val="Arial CE"/>
      <charset val="238"/>
    </font>
    <font>
      <sz val="8"/>
      <name val="Arial"/>
      <charset val="238"/>
    </font>
    <font>
      <u/>
      <sz val="11"/>
      <color theme="10"/>
      <name val="Calibri"/>
      <family val="2"/>
      <charset val="238"/>
      <scheme val="minor"/>
    </font>
    <font>
      <sz val="10"/>
      <name val="Garamond CE"/>
      <charset val="238"/>
    </font>
    <font>
      <sz val="8"/>
      <name val="MS Sans Serif"/>
      <charset val="1"/>
    </font>
    <font>
      <sz val="8"/>
      <color indexed="17"/>
      <name val="Courier New"/>
      <family val="3"/>
      <charset val="238"/>
    </font>
    <font>
      <sz val="8"/>
      <color indexed="17"/>
      <name val="Arial"/>
      <family val="2"/>
      <charset val="238"/>
    </font>
    <font>
      <b/>
      <u/>
      <sz val="10"/>
      <name val="Arial CE"/>
      <charset val="238"/>
    </font>
    <font>
      <b/>
      <i/>
      <sz val="8"/>
      <name val="Arial"/>
      <family val="2"/>
    </font>
    <font>
      <b/>
      <i/>
      <sz val="12"/>
      <color indexed="12"/>
      <name val="Times New Roman"/>
      <family val="1"/>
    </font>
    <font>
      <b/>
      <i/>
      <sz val="10"/>
      <name val="Times New Roman CE"/>
      <family val="1"/>
      <charset val="238"/>
    </font>
    <font>
      <b/>
      <i/>
      <sz val="10"/>
      <color indexed="12"/>
      <name val="Times New Roman"/>
      <family val="1"/>
    </font>
    <font>
      <b/>
      <i/>
      <sz val="10"/>
      <name val="Arial CE"/>
      <family val="2"/>
      <charset val="238"/>
    </font>
    <font>
      <b/>
      <i/>
      <sz val="9"/>
      <name val="Arial CE"/>
      <family val="2"/>
      <charset val="238"/>
    </font>
    <font>
      <b/>
      <sz val="8"/>
      <name val="Arial CE"/>
      <family val="2"/>
      <charset val="238"/>
    </font>
    <font>
      <b/>
      <u/>
      <sz val="10"/>
      <color indexed="10"/>
      <name val="Arial CE"/>
      <charset val="238"/>
    </font>
    <font>
      <b/>
      <i/>
      <u/>
      <sz val="8"/>
      <color indexed="10"/>
      <name val="Arial"/>
      <family val="2"/>
      <charset val="238"/>
    </font>
    <font>
      <b/>
      <u/>
      <sz val="8"/>
      <color indexed="10"/>
      <name val="Arial CE"/>
      <charset val="238"/>
    </font>
    <font>
      <i/>
      <u/>
      <sz val="8"/>
      <color indexed="10"/>
      <name val="Arial CE"/>
      <charset val="238"/>
    </font>
    <font>
      <i/>
      <u/>
      <sz val="8"/>
      <name val="Arial CE"/>
      <charset val="238"/>
    </font>
    <font>
      <i/>
      <u/>
      <sz val="8"/>
      <color indexed="10"/>
      <name val="Arial"/>
      <family val="2"/>
      <charset val="238"/>
    </font>
    <font>
      <b/>
      <i/>
      <u/>
      <sz val="8"/>
      <color indexed="10"/>
      <name val="Arial CE"/>
      <family val="2"/>
      <charset val="238"/>
    </font>
    <font>
      <sz val="8"/>
      <name val="Tahoma"/>
      <family val="2"/>
      <charset val="238"/>
    </font>
    <font>
      <b/>
      <u/>
      <sz val="12"/>
      <name val="Arial"/>
      <family val="2"/>
      <charset val="238"/>
    </font>
    <font>
      <b/>
      <u/>
      <sz val="12"/>
      <color indexed="10"/>
      <name val="Arial CE"/>
      <charset val="238"/>
    </font>
    <font>
      <sz val="14"/>
      <color rgb="FFFF0000"/>
      <name val="Arial CE"/>
      <charset val="238"/>
    </font>
    <font>
      <sz val="12"/>
      <color rgb="FFFF0000"/>
      <name val="Arial CE"/>
      <charset val="238"/>
    </font>
    <font>
      <i/>
      <sz val="10"/>
      <name val="Arial CE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 CE"/>
      <charset val="238"/>
    </font>
    <font>
      <b/>
      <u/>
      <sz val="11"/>
      <name val="Arial CE"/>
      <family val="2"/>
      <charset val="238"/>
    </font>
    <font>
      <sz val="10"/>
      <color rgb="FFFF0000"/>
      <name val="Arial CE"/>
      <charset val="238"/>
    </font>
  </fonts>
  <fills count="7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2"/>
      </patternFill>
    </fill>
    <fill>
      <patternFill patternType="solid">
        <fgColor indexed="45"/>
      </patternFill>
    </fill>
    <fill>
      <patternFill patternType="solid">
        <fgColor indexed="29"/>
        <bgColor indexed="45"/>
      </patternFill>
    </fill>
    <fill>
      <patternFill patternType="solid">
        <fgColor indexed="42"/>
      </patternFill>
    </fill>
    <fill>
      <patternFill patternType="solid">
        <fgColor indexed="26"/>
        <b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51"/>
      </patternFill>
    </fill>
    <fill>
      <patternFill patternType="solid">
        <fgColor indexed="51"/>
        <bgColor indexed="50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49"/>
        <bgColor indexed="4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23"/>
      </patternFill>
    </fill>
    <fill>
      <patternFill patternType="solid">
        <fgColor indexed="49"/>
        <bgColor indexed="22"/>
      </patternFill>
    </fill>
    <fill>
      <patternFill patternType="solid">
        <fgColor indexed="44"/>
        <bgColor indexed="9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23"/>
      </patternFill>
    </fill>
    <fill>
      <patternFill patternType="gray0625"/>
    </fill>
    <fill>
      <patternFill patternType="solid">
        <fgColor indexed="8"/>
      </patternFill>
    </fill>
    <fill>
      <patternFill patternType="solid">
        <fgColor indexed="23"/>
      </patternFill>
    </fill>
    <fill>
      <patternFill patternType="solid">
        <fgColor indexed="42"/>
        <bgColor indexed="27"/>
      </patternFill>
    </fill>
    <fill>
      <patternFill patternType="lightGray">
        <fgColor indexed="22"/>
      </patternFill>
    </fill>
    <fill>
      <patternFill patternType="lightGray">
        <fgColor indexed="22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lightHorizontal">
        <fgColor indexed="26"/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3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96">
    <xf numFmtId="0" fontId="0" fillId="0" borderId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46" fillId="0" borderId="0"/>
    <xf numFmtId="0" fontId="44" fillId="0" borderId="0"/>
    <xf numFmtId="0" fontId="42" fillId="0" borderId="0" applyProtection="0"/>
    <xf numFmtId="0" fontId="46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4" fillId="0" borderId="0" applyProtection="0"/>
    <xf numFmtId="0" fontId="42" fillId="0" borderId="0" applyProtection="0"/>
    <xf numFmtId="0" fontId="43" fillId="0" borderId="0"/>
    <xf numFmtId="0" fontId="43" fillId="0" borderId="0"/>
    <xf numFmtId="0" fontId="44" fillId="0" borderId="0"/>
    <xf numFmtId="0" fontId="45" fillId="0" borderId="0"/>
    <xf numFmtId="0" fontId="45" fillId="0" borderId="0"/>
    <xf numFmtId="0" fontId="14" fillId="0" borderId="0" applyProtection="0"/>
    <xf numFmtId="0" fontId="42" fillId="0" borderId="0" applyProtection="0"/>
    <xf numFmtId="0" fontId="42" fillId="0" borderId="0" applyProtection="0"/>
    <xf numFmtId="0" fontId="44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4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9" fillId="0" borderId="0"/>
    <xf numFmtId="0" fontId="9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4" fillId="0" borderId="0"/>
    <xf numFmtId="0" fontId="45" fillId="0" borderId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43" fillId="0" borderId="0"/>
    <xf numFmtId="0" fontId="43" fillId="0" borderId="0"/>
    <xf numFmtId="0" fontId="43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93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 applyProtection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49" fontId="95" fillId="0" borderId="0"/>
    <xf numFmtId="0" fontId="42" fillId="0" borderId="0" applyProtection="0"/>
    <xf numFmtId="0" fontId="42" fillId="0" borderId="0" applyProtection="0"/>
    <xf numFmtId="0" fontId="86" fillId="0" borderId="0"/>
    <xf numFmtId="0" fontId="42" fillId="0" borderId="0" applyProtection="0"/>
    <xf numFmtId="0" fontId="43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9" fillId="0" borderId="0"/>
    <xf numFmtId="0" fontId="44" fillId="0" borderId="0"/>
    <xf numFmtId="0" fontId="44" fillId="0" borderId="0"/>
    <xf numFmtId="0" fontId="9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9" fillId="0" borderId="0"/>
    <xf numFmtId="0" fontId="45" fillId="0" borderId="0"/>
    <xf numFmtId="0" fontId="45" fillId="0" borderId="0"/>
    <xf numFmtId="0" fontId="44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46" fillId="0" borderId="0"/>
    <xf numFmtId="0" fontId="46" fillId="0" borderId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36" fillId="2" borderId="0" applyProtection="0"/>
    <xf numFmtId="0" fontId="36" fillId="3" borderId="0" applyProtection="0"/>
    <xf numFmtId="203" fontId="9" fillId="0" borderId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203" fontId="9" fillId="0" borderId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6" fontId="5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04" fontId="9" fillId="0" borderId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36" fillId="3" borderId="0" applyProtection="0"/>
    <xf numFmtId="0" fontId="36" fillId="3" borderId="0" applyProtection="0"/>
    <xf numFmtId="0" fontId="36" fillId="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0"/>
    <xf numFmtId="0" fontId="42" fillId="0" borderId="0" applyProtection="0"/>
    <xf numFmtId="0" fontId="43" fillId="0" borderId="0"/>
    <xf numFmtId="0" fontId="46" fillId="0" borderId="0"/>
    <xf numFmtId="0" fontId="46" fillId="0" borderId="0"/>
    <xf numFmtId="0" fontId="43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2" fillId="0" borderId="0" applyProtection="0"/>
    <xf numFmtId="0" fontId="44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43" fillId="0" borderId="0"/>
    <xf numFmtId="0" fontId="46" fillId="0" borderId="0"/>
    <xf numFmtId="0" fontId="42" fillId="0" borderId="0" applyProtection="0"/>
    <xf numFmtId="0" fontId="97" fillId="0" borderId="0">
      <alignment vertical="top"/>
    </xf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0" fontId="14" fillId="0" borderId="0" applyProtection="0"/>
    <xf numFmtId="0" fontId="42" fillId="0" borderId="0" applyProtection="0"/>
    <xf numFmtId="49" fontId="14" fillId="0" borderId="1"/>
    <xf numFmtId="49" fontId="42" fillId="0" borderId="1"/>
    <xf numFmtId="49" fontId="42" fillId="0" borderId="1"/>
    <xf numFmtId="49" fontId="42" fillId="0" borderId="1"/>
    <xf numFmtId="49" fontId="42" fillId="0" borderId="2"/>
    <xf numFmtId="49" fontId="42" fillId="0" borderId="2"/>
    <xf numFmtId="49" fontId="42" fillId="0" borderId="1"/>
    <xf numFmtId="49" fontId="42" fillId="0" borderId="1"/>
    <xf numFmtId="49" fontId="42" fillId="0" borderId="1"/>
    <xf numFmtId="49" fontId="42" fillId="0" borderId="1"/>
    <xf numFmtId="49" fontId="42" fillId="0" borderId="1"/>
    <xf numFmtId="49" fontId="42" fillId="0" borderId="1"/>
    <xf numFmtId="49" fontId="42" fillId="0" borderId="2"/>
    <xf numFmtId="49" fontId="42" fillId="0" borderId="2"/>
    <xf numFmtId="49" fontId="42" fillId="0" borderId="2"/>
    <xf numFmtId="49" fontId="42" fillId="0" borderId="2"/>
    <xf numFmtId="49" fontId="42" fillId="0" borderId="1"/>
    <xf numFmtId="49" fontId="42" fillId="0" borderId="1"/>
    <xf numFmtId="49" fontId="42" fillId="0" borderId="1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98" fillId="4" borderId="0" applyNumberFormat="0" applyBorder="0" applyAlignment="0" applyProtection="0"/>
    <xf numFmtId="0" fontId="98" fillId="7" borderId="0" applyNumberFormat="0" applyBorder="0" applyAlignment="0" applyProtection="0"/>
    <xf numFmtId="0" fontId="98" fillId="9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8" borderId="0" applyNumberFormat="0" applyBorder="0" applyAlignment="0" applyProtection="0"/>
    <xf numFmtId="0" fontId="19" fillId="22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2" borderId="0" applyNumberFormat="0" applyBorder="0" applyAlignment="0" applyProtection="0"/>
    <xf numFmtId="0" fontId="47" fillId="26" borderId="0" applyNumberFormat="0" applyBorder="0" applyAlignment="0" applyProtection="0"/>
    <xf numFmtId="0" fontId="98" fillId="17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11" borderId="0" applyNumberFormat="0" applyBorder="0" applyAlignment="0" applyProtection="0"/>
    <xf numFmtId="0" fontId="98" fillId="17" borderId="0" applyNumberFormat="0" applyBorder="0" applyAlignment="0" applyProtection="0"/>
    <xf numFmtId="0" fontId="98" fillId="25" borderId="0" applyNumberFormat="0" applyBorder="0" applyAlignment="0" applyProtection="0"/>
    <xf numFmtId="0" fontId="19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7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20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22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30" borderId="0" applyNumberFormat="0" applyBorder="0" applyAlignment="0" applyProtection="0"/>
    <xf numFmtId="0" fontId="20" fillId="8" borderId="0" applyNumberFormat="0" applyBorder="0" applyAlignment="0" applyProtection="0"/>
    <xf numFmtId="0" fontId="99" fillId="2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99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20" borderId="0" applyNumberFormat="0" applyBorder="0" applyAlignment="0" applyProtection="0"/>
    <xf numFmtId="0" fontId="20" fillId="32" borderId="0" applyNumberFormat="0" applyBorder="0" applyAlignment="0" applyProtection="0"/>
    <xf numFmtId="0" fontId="20" fillId="27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139" fillId="37" borderId="0" applyNumberFormat="0" applyBorder="0" applyAlignment="0" applyProtection="0"/>
    <xf numFmtId="0" fontId="20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39" fillId="41" borderId="0" applyNumberFormat="0" applyBorder="0" applyAlignment="0" applyProtection="0"/>
    <xf numFmtId="0" fontId="20" fillId="32" borderId="0" applyNumberFormat="0" applyBorder="0" applyAlignment="0" applyProtection="0"/>
    <xf numFmtId="0" fontId="6" fillId="39" borderId="0" applyNumberFormat="0" applyBorder="0" applyAlignment="0" applyProtection="0"/>
    <xf numFmtId="0" fontId="6" fillId="42" borderId="0" applyNumberFormat="0" applyBorder="0" applyAlignment="0" applyProtection="0"/>
    <xf numFmtId="0" fontId="139" fillId="40" borderId="0" applyNumberFormat="0" applyBorder="0" applyAlignment="0" applyProtection="0"/>
    <xf numFmtId="0" fontId="20" fillId="34" borderId="0" applyNumberFormat="0" applyBorder="0" applyAlignment="0" applyProtection="0"/>
    <xf numFmtId="0" fontId="6" fillId="36" borderId="0" applyNumberFormat="0" applyBorder="0" applyAlignment="0" applyProtection="0"/>
    <xf numFmtId="0" fontId="6" fillId="40" borderId="0" applyNumberFormat="0" applyBorder="0" applyAlignment="0" applyProtection="0"/>
    <xf numFmtId="0" fontId="139" fillId="40" borderId="0" applyNumberFormat="0" applyBorder="0" applyAlignment="0" applyProtection="0"/>
    <xf numFmtId="0" fontId="20" fillId="32" borderId="0" applyNumberFormat="0" applyBorder="0" applyAlignment="0" applyProtection="0"/>
    <xf numFmtId="0" fontId="6" fillId="43" borderId="0" applyNumberFormat="0" applyBorder="0" applyAlignment="0" applyProtection="0"/>
    <xf numFmtId="0" fontId="6" fillId="36" borderId="0" applyNumberFormat="0" applyBorder="0" applyAlignment="0" applyProtection="0"/>
    <xf numFmtId="0" fontId="139" fillId="37" borderId="0" applyNumberFormat="0" applyBorder="0" applyAlignment="0" applyProtection="0"/>
    <xf numFmtId="0" fontId="20" fillId="44" borderId="0" applyNumberFormat="0" applyBorder="0" applyAlignment="0" applyProtection="0"/>
    <xf numFmtId="0" fontId="6" fillId="39" borderId="0" applyNumberFormat="0" applyBorder="0" applyAlignment="0" applyProtection="0"/>
    <xf numFmtId="0" fontId="6" fillId="45" borderId="0" applyNumberFormat="0" applyBorder="0" applyAlignment="0" applyProtection="0"/>
    <xf numFmtId="0" fontId="139" fillId="45" borderId="0" applyNumberFormat="0" applyBorder="0" applyAlignment="0" applyProtection="0"/>
    <xf numFmtId="3" fontId="48" fillId="0" borderId="0"/>
    <xf numFmtId="0" fontId="22" fillId="7" borderId="0" applyNumberFormat="0" applyBorder="0" applyAlignment="0" applyProtection="0"/>
    <xf numFmtId="49" fontId="100" fillId="0" borderId="3" applyNumberFormat="0" applyFont="0" applyAlignment="0">
      <alignment horizontal="left" vertical="center" wrapText="1"/>
    </xf>
    <xf numFmtId="0" fontId="49" fillId="0" borderId="0" applyNumberFormat="0" applyFill="0" applyBorder="0" applyAlignment="0"/>
    <xf numFmtId="168" fontId="13" fillId="0" borderId="0" applyNumberFormat="0" applyFill="0" applyBorder="0" applyAlignment="0"/>
    <xf numFmtId="0" fontId="29" fillId="15" borderId="4" applyNumberFormat="0" applyAlignment="0" applyProtection="0"/>
    <xf numFmtId="0" fontId="21" fillId="0" borderId="6" applyNumberFormat="0" applyFill="0" applyAlignment="0" applyProtection="0"/>
    <xf numFmtId="3" fontId="50" fillId="0" borderId="0"/>
    <xf numFmtId="49" fontId="51" fillId="0" borderId="7">
      <protection locked="0" hidden="1"/>
    </xf>
    <xf numFmtId="49" fontId="51" fillId="0" borderId="1">
      <alignment vertical="top" wrapText="1"/>
      <protection locked="0" hidden="1"/>
    </xf>
    <xf numFmtId="3" fontId="52" fillId="46" borderId="8">
      <alignment horizontal="center"/>
      <protection locked="0"/>
    </xf>
    <xf numFmtId="3" fontId="51" fillId="0" borderId="1">
      <alignment horizontal="center"/>
      <protection hidden="1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1" fontId="51" fillId="0" borderId="9">
      <alignment horizontal="center"/>
      <protection locked="0"/>
    </xf>
    <xf numFmtId="1" fontId="51" fillId="0" borderId="1">
      <alignment horizontal="center" vertical="top" wrapText="1"/>
      <protection locked="0"/>
    </xf>
    <xf numFmtId="0" fontId="53" fillId="0" borderId="10">
      <protection hidden="1"/>
    </xf>
    <xf numFmtId="0" fontId="34" fillId="0" borderId="11">
      <alignment horizontal="left" indent="1"/>
    </xf>
    <xf numFmtId="0" fontId="53" fillId="0" borderId="12">
      <alignment horizontal="left" vertical="top" wrapText="1"/>
      <protection hidden="1"/>
    </xf>
    <xf numFmtId="3" fontId="51" fillId="0" borderId="7">
      <alignment horizontal="right"/>
      <protection hidden="1"/>
    </xf>
    <xf numFmtId="3" fontId="51" fillId="0" borderId="1">
      <alignment horizontal="right" vertical="top" wrapText="1"/>
      <protection hidden="1"/>
    </xf>
    <xf numFmtId="3" fontId="51" fillId="0" borderId="1">
      <alignment horizontal="right"/>
      <protection hidden="1"/>
    </xf>
    <xf numFmtId="3" fontId="51" fillId="0" borderId="1">
      <alignment horizontal="right"/>
      <protection hidden="1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" fontId="52" fillId="46" borderId="8">
      <alignment horizontal="center"/>
      <protection locked="0"/>
    </xf>
    <xf numFmtId="38" fontId="96" fillId="0" borderId="0" applyFont="0" applyFill="0" applyBorder="0" applyAlignment="0" applyProtection="0"/>
    <xf numFmtId="205" fontId="93" fillId="0" borderId="0" applyFont="0" applyFill="0" applyBorder="0" applyAlignment="0" applyProtection="0"/>
    <xf numFmtId="40" fontId="96" fillId="0" borderId="0" applyFont="0" applyFill="0" applyBorder="0" applyAlignment="0" applyProtection="0"/>
    <xf numFmtId="169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1" fontId="9" fillId="0" borderId="0" applyFont="0" applyFill="0" applyBorder="0" applyAlignment="0" applyProtection="0"/>
    <xf numFmtId="206" fontId="93" fillId="0" borderId="0" applyFont="0" applyFill="0" applyBorder="0" applyAlignment="0" applyProtection="0"/>
    <xf numFmtId="172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3" fontId="55" fillId="0" borderId="13" applyFill="0" applyBorder="0">
      <alignment vertical="center"/>
    </xf>
    <xf numFmtId="4" fontId="52" fillId="0" borderId="0"/>
    <xf numFmtId="15" fontId="54" fillId="0" borderId="0" applyFont="0" applyFill="0" applyBorder="0" applyAlignment="0" applyProtection="0">
      <alignment horizontal="left"/>
    </xf>
    <xf numFmtId="173" fontId="54" fillId="0" borderId="0" applyFont="0" applyFill="0" applyBorder="0" applyProtection="0">
      <alignment horizontal="left"/>
    </xf>
    <xf numFmtId="174" fontId="56" fillId="0" borderId="0" applyFont="0" applyFill="0" applyBorder="0" applyAlignment="0" applyProtection="0">
      <protection locked="0"/>
    </xf>
    <xf numFmtId="39" fontId="44" fillId="0" borderId="0" applyFont="0" applyFill="0" applyBorder="0" applyAlignment="0" applyProtection="0"/>
    <xf numFmtId="175" fontId="57" fillId="0" borderId="0" applyFont="0" applyFill="0" applyBorder="0" applyAlignment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01" fillId="9" borderId="0" applyNumberForma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4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178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178" fontId="80" fillId="0" borderId="0" applyFont="0" applyFill="0" applyBorder="0" applyAlignment="0" applyProtection="0"/>
    <xf numFmtId="208" fontId="93" fillId="0" borderId="0" applyFont="0" applyFill="0" applyBorder="0" applyAlignment="0" applyProtection="0"/>
    <xf numFmtId="179" fontId="142" fillId="0" borderId="0" applyFont="0" applyBorder="0" applyProtection="0"/>
    <xf numFmtId="179" fontId="142" fillId="0" borderId="0" applyFont="0" applyBorder="0" applyProtection="0"/>
    <xf numFmtId="0" fontId="9" fillId="0" borderId="0"/>
    <xf numFmtId="0" fontId="40" fillId="0" borderId="0"/>
    <xf numFmtId="0" fontId="31" fillId="0" borderId="0" applyNumberFormat="0" applyFill="0" applyBorder="0" applyAlignment="0" applyProtection="0"/>
    <xf numFmtId="0" fontId="17" fillId="0" borderId="0"/>
    <xf numFmtId="0" fontId="35" fillId="0" borderId="0"/>
    <xf numFmtId="0" fontId="26" fillId="9" borderId="0" applyNumberFormat="0" applyBorder="0" applyAlignment="0" applyProtection="0"/>
    <xf numFmtId="38" fontId="58" fillId="50" borderId="0" applyNumberFormat="0" applyBorder="0" applyAlignment="0" applyProtection="0"/>
    <xf numFmtId="0" fontId="102" fillId="51" borderId="0">
      <alignment horizontal="center"/>
    </xf>
    <xf numFmtId="0" fontId="103" fillId="52" borderId="0">
      <alignment horizontal="left" vertical="center" indent="1"/>
    </xf>
    <xf numFmtId="0" fontId="104" fillId="52" borderId="0">
      <alignment horizontal="left" vertical="center" indent="1"/>
    </xf>
    <xf numFmtId="0" fontId="104" fillId="52" borderId="0">
      <alignment horizontal="left" vertical="center" indent="1"/>
    </xf>
    <xf numFmtId="0" fontId="91" fillId="53" borderId="0">
      <alignment horizontal="left" vertical="center" indent="2"/>
    </xf>
    <xf numFmtId="0" fontId="105" fillId="53" borderId="0">
      <alignment horizontal="left" vertical="center" indent="2"/>
    </xf>
    <xf numFmtId="0" fontId="91" fillId="53" borderId="0">
      <alignment horizontal="left" vertical="center" indent="2"/>
    </xf>
    <xf numFmtId="0" fontId="93" fillId="0" borderId="14" applyBorder="0">
      <alignment horizontal="left" vertical="center" indent="3"/>
    </xf>
    <xf numFmtId="0" fontId="106" fillId="0" borderId="14" applyBorder="0">
      <alignment horizontal="left" vertical="center" indent="3"/>
    </xf>
    <xf numFmtId="0" fontId="93" fillId="0" borderId="14" applyBorder="0">
      <alignment horizontal="left" vertical="center" indent="3"/>
    </xf>
    <xf numFmtId="0" fontId="59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107" fillId="0" borderId="18"/>
    <xf numFmtId="0" fontId="62" fillId="0" borderId="0"/>
    <xf numFmtId="0" fontId="63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23" fillId="54" borderId="19" applyNumberFormat="0" applyAlignment="0" applyProtection="0"/>
    <xf numFmtId="0" fontId="22" fillId="55" borderId="0" applyNumberFormat="0" applyBorder="0" applyAlignment="0" applyProtection="0"/>
    <xf numFmtId="0" fontId="28" fillId="14" borderId="4" applyNumberFormat="0" applyAlignment="0" applyProtection="0"/>
    <xf numFmtId="180" fontId="64" fillId="0" borderId="20" applyFill="0" applyBorder="0" applyAlignment="0">
      <alignment horizontal="center"/>
      <protection locked="0"/>
    </xf>
    <xf numFmtId="10" fontId="58" fillId="56" borderId="1" applyNumberFormat="0" applyBorder="0" applyAlignment="0" applyProtection="0"/>
    <xf numFmtId="174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175" fontId="64" fillId="0" borderId="0" applyFill="0" applyBorder="0" applyAlignment="0" applyProtection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37" fontId="64" fillId="0" borderId="0" applyFill="0" applyBorder="0" applyAlignment="0">
      <protection locked="0"/>
    </xf>
    <xf numFmtId="0" fontId="13" fillId="0" borderId="0"/>
    <xf numFmtId="167" fontId="53" fillId="0" borderId="0" applyFont="0" applyFill="0" applyBorder="0" applyAlignment="0" applyProtection="0"/>
    <xf numFmtId="181" fontId="9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108" fillId="0" borderId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109" fillId="54" borderId="19" applyNumberFormat="0" applyAlignment="0" applyProtection="0"/>
    <xf numFmtId="0" fontId="23" fillId="57" borderId="19" applyNumberFormat="0" applyAlignment="0" applyProtection="0"/>
    <xf numFmtId="0" fontId="65" fillId="0" borderId="21" applyNumberFormat="0" applyFont="0" applyFill="0" applyAlignment="0" applyProtection="0">
      <alignment horizontal="left"/>
    </xf>
    <xf numFmtId="0" fontId="25" fillId="0" borderId="22" applyNumberFormat="0" applyFill="0" applyAlignment="0" applyProtection="0"/>
    <xf numFmtId="183" fontId="53" fillId="0" borderId="0" applyFont="0" applyFill="0" applyBorder="0" applyAlignment="0" applyProtection="0"/>
    <xf numFmtId="184" fontId="53" fillId="0" borderId="0" applyFont="0" applyFill="0" applyBorder="0" applyAlignment="0" applyProtection="0"/>
    <xf numFmtId="185" fontId="5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6" fontId="9" fillId="0" borderId="0" applyFill="0" applyBorder="0" applyAlignment="0" applyProtection="0"/>
    <xf numFmtId="44" fontId="9" fillId="0" borderId="0" applyFont="0" applyBorder="0" applyAlignment="0" applyProtection="0"/>
    <xf numFmtId="44" fontId="9" fillId="0" borderId="0" applyFont="0" applyBorder="0" applyAlignment="0" applyProtection="0"/>
    <xf numFmtId="44" fontId="14" fillId="0" borderId="0" applyFont="0" applyFill="0" applyBorder="0" applyAlignment="0" applyProtection="0"/>
    <xf numFmtId="44" fontId="73" fillId="0" borderId="0" applyFont="0" applyFill="0" applyBorder="0" applyAlignment="0" applyProtection="0"/>
    <xf numFmtId="187" fontId="14" fillId="0" borderId="0" applyFill="0" applyBorder="0" applyAlignment="0" applyProtection="0"/>
    <xf numFmtId="44" fontId="14" fillId="0" borderId="0" applyFont="0" applyFill="0" applyBorder="0" applyAlignment="0" applyProtection="0"/>
    <xf numFmtId="49" fontId="42" fillId="0" borderId="23" applyBorder="0" applyProtection="0">
      <alignment horizontal="left"/>
    </xf>
    <xf numFmtId="49" fontId="42" fillId="0" borderId="0" applyBorder="0" applyProtection="0">
      <alignment horizontal="left"/>
    </xf>
    <xf numFmtId="49" fontId="42" fillId="0" borderId="23" applyBorder="0" applyProtection="0">
      <alignment horizontal="left"/>
    </xf>
    <xf numFmtId="216" fontId="42" fillId="0" borderId="0" applyBorder="0" applyProtection="0"/>
    <xf numFmtId="188" fontId="47" fillId="0" borderId="0" applyFont="0" applyFill="0" applyBorder="0" applyAlignment="0" applyProtection="0"/>
    <xf numFmtId="49" fontId="42" fillId="0" borderId="1" applyNumberFormat="0">
      <alignment vertical="center" wrapText="1"/>
    </xf>
    <xf numFmtId="49" fontId="66" fillId="0" borderId="18" applyNumberFormat="0">
      <alignment horizontal="left" vertical="center"/>
    </xf>
    <xf numFmtId="0" fontId="110" fillId="0" borderId="15" applyNumberFormat="0" applyFill="0" applyAlignment="0" applyProtection="0"/>
    <xf numFmtId="0" fontId="111" fillId="0" borderId="16" applyNumberFormat="0" applyFill="0" applyAlignment="0" applyProtection="0"/>
    <xf numFmtId="0" fontId="112" fillId="0" borderId="24" applyNumberFormat="0" applyFill="0" applyAlignment="0" applyProtection="0"/>
    <xf numFmtId="0" fontId="112" fillId="0" borderId="0" applyNumberFormat="0" applyFill="0" applyBorder="0" applyAlignment="0" applyProtection="0"/>
    <xf numFmtId="4" fontId="67" fillId="0" borderId="0" applyFill="0" applyBorder="0" applyProtection="0">
      <alignment horizontal="right"/>
    </xf>
    <xf numFmtId="4" fontId="68" fillId="0" borderId="0" applyFill="0" applyBorder="0" applyProtection="0"/>
    <xf numFmtId="4" fontId="69" fillId="0" borderId="0" applyFill="0" applyBorder="0" applyProtection="0"/>
    <xf numFmtId="4" fontId="70" fillId="0" borderId="0" applyFill="0" applyBorder="0" applyProtection="0"/>
    <xf numFmtId="0" fontId="95" fillId="0" borderId="0" applyBorder="0" applyAlignment="0"/>
    <xf numFmtId="0" fontId="90" fillId="0" borderId="0" applyNumberFormat="0" applyFill="0" applyBorder="0" applyAlignment="0" applyProtection="0"/>
    <xf numFmtId="49" fontId="140" fillId="0" borderId="0" applyBorder="0" applyProtection="0"/>
    <xf numFmtId="0" fontId="42" fillId="0" borderId="23" applyBorder="0" applyProtection="0">
      <alignment horizontal="left"/>
      <protection locked="0"/>
    </xf>
    <xf numFmtId="0" fontId="42" fillId="0" borderId="0" applyBorder="0" applyProtection="0">
      <alignment horizontal="left"/>
    </xf>
    <xf numFmtId="0" fontId="42" fillId="0" borderId="23" applyBorder="0" applyProtection="0">
      <alignment horizontal="left"/>
      <protection locked="0"/>
    </xf>
    <xf numFmtId="2" fontId="71" fillId="0" borderId="0"/>
    <xf numFmtId="0" fontId="113" fillId="0" borderId="0"/>
    <xf numFmtId="0" fontId="24" fillId="28" borderId="0" applyNumberFormat="0" applyBorder="0" applyAlignment="0" applyProtection="0"/>
    <xf numFmtId="0" fontId="114" fillId="28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/>
    <xf numFmtId="0" fontId="14" fillId="0" borderId="0" applyNumberFormat="0" applyFill="0" applyBorder="0" applyAlignment="0" applyProtection="0"/>
    <xf numFmtId="189" fontId="72" fillId="0" borderId="0"/>
    <xf numFmtId="168" fontId="39" fillId="0" borderId="0" applyFill="0" applyBorder="0" applyAlignment="0"/>
    <xf numFmtId="0" fontId="42" fillId="0" borderId="0" applyNumberFormat="0" applyFill="0" applyBorder="0" applyAlignment="0" applyProtection="0"/>
    <xf numFmtId="0" fontId="115" fillId="0" borderId="0"/>
    <xf numFmtId="0" fontId="93" fillId="0" borderId="0"/>
    <xf numFmtId="0" fontId="9" fillId="0" borderId="0"/>
    <xf numFmtId="0" fontId="93" fillId="0" borderId="0"/>
    <xf numFmtId="0" fontId="93" fillId="0" borderId="0"/>
    <xf numFmtId="0" fontId="1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9" fillId="0" borderId="0"/>
    <xf numFmtId="0" fontId="42" fillId="0" borderId="0"/>
    <xf numFmtId="0" fontId="9" fillId="0" borderId="0"/>
    <xf numFmtId="0" fontId="14" fillId="0" borderId="0"/>
    <xf numFmtId="0" fontId="42" fillId="0" borderId="0"/>
    <xf numFmtId="0" fontId="19" fillId="0" borderId="0"/>
    <xf numFmtId="0" fontId="42" fillId="0" borderId="0"/>
    <xf numFmtId="0" fontId="9" fillId="0" borderId="0"/>
    <xf numFmtId="0" fontId="42" fillId="0" borderId="0"/>
    <xf numFmtId="0" fontId="141" fillId="0" borderId="0"/>
    <xf numFmtId="0" fontId="42" fillId="0" borderId="0"/>
    <xf numFmtId="0" fontId="9" fillId="0" borderId="0"/>
    <xf numFmtId="0" fontId="9" fillId="0" borderId="0"/>
    <xf numFmtId="190" fontId="144" fillId="0" borderId="0" applyBorder="0" applyProtection="0"/>
    <xf numFmtId="0" fontId="73" fillId="0" borderId="0"/>
    <xf numFmtId="0" fontId="9" fillId="0" borderId="0"/>
    <xf numFmtId="190" fontId="144" fillId="0" borderId="0" applyBorder="0" applyProtection="0"/>
    <xf numFmtId="0" fontId="42" fillId="0" borderId="0"/>
    <xf numFmtId="0" fontId="73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0" fontId="42" fillId="0" borderId="0"/>
    <xf numFmtId="0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9" fillId="0" borderId="0"/>
    <xf numFmtId="0" fontId="14" fillId="0" borderId="0"/>
    <xf numFmtId="0" fontId="9" fillId="0" borderId="0"/>
    <xf numFmtId="0" fontId="19" fillId="0" borderId="0"/>
    <xf numFmtId="0" fontId="14" fillId="0" borderId="0"/>
    <xf numFmtId="0" fontId="14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4" fillId="0" borderId="0"/>
    <xf numFmtId="0" fontId="137" fillId="0" borderId="0"/>
    <xf numFmtId="0" fontId="14" fillId="0" borderId="0"/>
    <xf numFmtId="0" fontId="33" fillId="0" borderId="0"/>
    <xf numFmtId="189" fontId="138" fillId="0" borderId="0"/>
    <xf numFmtId="189" fontId="138" fillId="0" borderId="0"/>
    <xf numFmtId="0" fontId="9" fillId="0" borderId="0" applyNumberFormat="0" applyFont="0" applyFill="0" applyBorder="0" applyAlignment="0" applyProtection="0">
      <alignment vertical="top"/>
    </xf>
    <xf numFmtId="0" fontId="52" fillId="0" borderId="0"/>
    <xf numFmtId="0" fontId="33" fillId="0" borderId="0"/>
    <xf numFmtId="0" fontId="9" fillId="0" borderId="0"/>
    <xf numFmtId="0" fontId="14" fillId="0" borderId="0"/>
    <xf numFmtId="0" fontId="145" fillId="0" borderId="0"/>
    <xf numFmtId="0" fontId="145" fillId="0" borderId="0"/>
    <xf numFmtId="0" fontId="145" fillId="0" borderId="0"/>
    <xf numFmtId="0" fontId="42" fillId="0" borderId="0"/>
    <xf numFmtId="0" fontId="38" fillId="0" borderId="0"/>
    <xf numFmtId="0" fontId="14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141" fillId="0" borderId="0"/>
    <xf numFmtId="0" fontId="141" fillId="0" borderId="0"/>
    <xf numFmtId="0" fontId="141" fillId="0" borderId="0"/>
    <xf numFmtId="0" fontId="9" fillId="0" borderId="0"/>
    <xf numFmtId="0" fontId="9" fillId="0" borderId="0" applyAlignment="0">
      <protection locked="0"/>
    </xf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42" fillId="0" borderId="0"/>
    <xf numFmtId="0" fontId="9" fillId="0" borderId="0"/>
    <xf numFmtId="0" fontId="141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42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1" fillId="0" borderId="0"/>
    <xf numFmtId="0" fontId="42" fillId="0" borderId="0"/>
    <xf numFmtId="0" fontId="14" fillId="0" borderId="0"/>
    <xf numFmtId="0" fontId="42" fillId="16" borderId="25" applyNumberFormat="0" applyFont="0" applyAlignment="0" applyProtection="0"/>
    <xf numFmtId="0" fontId="30" fillId="15" borderId="26" applyNumberFormat="0" applyAlignment="0" applyProtection="0"/>
    <xf numFmtId="191" fontId="57" fillId="0" borderId="27" applyFont="0" applyFill="0" applyBorder="0" applyAlignment="0" applyProtection="0">
      <alignment horizontal="right"/>
    </xf>
    <xf numFmtId="191" fontId="57" fillId="0" borderId="27" applyFont="0" applyFill="0" applyBorder="0" applyAlignment="0" applyProtection="0">
      <alignment horizontal="right"/>
    </xf>
    <xf numFmtId="192" fontId="54" fillId="0" borderId="0" applyFont="0" applyFill="0" applyBorder="0" applyAlignment="0" applyProtection="0"/>
    <xf numFmtId="193" fontId="54" fillId="0" borderId="0" applyFont="0" applyFill="0" applyBorder="0" applyAlignment="0" applyProtection="0"/>
    <xf numFmtId="10" fontId="9" fillId="0" borderId="0" applyFont="0" applyFill="0" applyBorder="0" applyAlignment="0" applyProtection="0"/>
    <xf numFmtId="194" fontId="75" fillId="0" borderId="0" applyFont="0" applyFill="0" applyBorder="0" applyAlignment="0" applyProtection="0"/>
    <xf numFmtId="195" fontId="75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76" fillId="0" borderId="0"/>
    <xf numFmtId="0" fontId="116" fillId="46" borderId="0"/>
    <xf numFmtId="0" fontId="77" fillId="0" borderId="28" applyNumberFormat="0" applyFont="0" applyFill="0" applyAlignment="0" applyProtection="0"/>
    <xf numFmtId="0" fontId="50" fillId="0" borderId="0"/>
    <xf numFmtId="0" fontId="49" fillId="0" borderId="2">
      <alignment horizontal="justify" vertical="center" wrapText="1"/>
      <protection locked="0"/>
    </xf>
    <xf numFmtId="0" fontId="9" fillId="16" borderId="25" applyNumberFormat="0" applyFont="0" applyAlignment="0" applyProtection="0"/>
    <xf numFmtId="0" fontId="9" fillId="16" borderId="25" applyNumberFormat="0" applyFont="0" applyAlignment="0" applyProtection="0"/>
    <xf numFmtId="0" fontId="117" fillId="0" borderId="22" applyNumberFormat="0" applyFill="0" applyAlignment="0" applyProtection="0"/>
    <xf numFmtId="0" fontId="118" fillId="0" borderId="0">
      <alignment horizontal="left" vertical="top"/>
    </xf>
    <xf numFmtId="0" fontId="119" fillId="0" borderId="0">
      <alignment horizontal="left" vertical="top"/>
    </xf>
    <xf numFmtId="0" fontId="120" fillId="0" borderId="0">
      <alignment horizontal="left" vertical="top"/>
    </xf>
    <xf numFmtId="0" fontId="121" fillId="58" borderId="12">
      <alignment horizontal="left"/>
    </xf>
    <xf numFmtId="0" fontId="122" fillId="1" borderId="0">
      <alignment horizontal="center" vertical="center"/>
    </xf>
    <xf numFmtId="0" fontId="122" fillId="1" borderId="29">
      <alignment horizontal="centerContinuous" vertical="center"/>
    </xf>
    <xf numFmtId="0" fontId="123" fillId="58" borderId="1">
      <alignment horizontal="left" vertical="center"/>
    </xf>
    <xf numFmtId="0" fontId="118" fillId="0" borderId="0">
      <alignment horizontal="left" vertical="top"/>
    </xf>
    <xf numFmtId="211" fontId="118" fillId="0" borderId="0">
      <alignment horizontal="right" vertical="top"/>
    </xf>
    <xf numFmtId="0" fontId="119" fillId="0" borderId="0">
      <alignment horizontal="centerContinuous" vertical="top"/>
    </xf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2" fillId="0" borderId="0" applyFill="0" applyBorder="0" applyAlignment="0" applyProtection="0"/>
    <xf numFmtId="9" fontId="42" fillId="0" borderId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ill="0" applyBorder="0" applyAlignment="0" applyProtection="0"/>
    <xf numFmtId="9" fontId="14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14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2" fillId="0" borderId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9" fontId="78" fillId="0" borderId="0"/>
    <xf numFmtId="0" fontId="25" fillId="0" borderId="22" applyNumberFormat="0" applyFill="0" applyAlignment="0" applyProtection="0"/>
    <xf numFmtId="0" fontId="124" fillId="0" borderId="1">
      <alignment horizontal="center" vertical="center"/>
    </xf>
    <xf numFmtId="212" fontId="125" fillId="0" borderId="0">
      <alignment horizontal="center" vertical="center"/>
    </xf>
    <xf numFmtId="3" fontId="100" fillId="0" borderId="1" applyFill="0">
      <alignment horizontal="right" vertical="center"/>
    </xf>
    <xf numFmtId="0" fontId="124" fillId="0" borderId="2">
      <alignment horizontal="left" vertical="center" wrapText="1" indent="1"/>
    </xf>
    <xf numFmtId="0" fontId="126" fillId="0" borderId="30">
      <alignment horizontal="left" vertical="center" wrapText="1" indent="1"/>
    </xf>
    <xf numFmtId="0" fontId="34" fillId="0" borderId="2">
      <alignment horizontal="left" vertical="center" wrapText="1" indent="1"/>
    </xf>
    <xf numFmtId="0" fontId="124" fillId="0" borderId="0">
      <alignment horizontal="left" vertical="center" wrapText="1" indent="1"/>
    </xf>
    <xf numFmtId="0" fontId="100" fillId="0" borderId="1">
      <alignment horizontal="left" vertical="center" wrapText="1"/>
    </xf>
    <xf numFmtId="0" fontId="51" fillId="0" borderId="0"/>
    <xf numFmtId="38" fontId="54" fillId="58" borderId="0" applyNumberFormat="0" applyFont="0" applyBorder="0" applyAlignment="0" applyProtection="0"/>
    <xf numFmtId="0" fontId="90" fillId="0" borderId="0" applyNumberFormat="0" applyFill="0" applyBorder="0" applyAlignment="0" applyProtection="0"/>
    <xf numFmtId="0" fontId="127" fillId="59" borderId="0"/>
    <xf numFmtId="213" fontId="127" fillId="59" borderId="0"/>
    <xf numFmtId="0" fontId="128" fillId="60" borderId="0"/>
    <xf numFmtId="1" fontId="14" fillId="0" borderId="0">
      <alignment horizontal="center" vertical="center"/>
      <protection locked="0"/>
    </xf>
    <xf numFmtId="1" fontId="14" fillId="0" borderId="0">
      <alignment horizontal="center" vertical="center"/>
      <protection locked="0"/>
    </xf>
    <xf numFmtId="1" fontId="42" fillId="0" borderId="0">
      <alignment horizontal="center" vertical="center"/>
      <protection locked="0"/>
    </xf>
    <xf numFmtId="1" fontId="14" fillId="0" borderId="0">
      <alignment horizontal="center" vertical="center"/>
      <protection locked="0"/>
    </xf>
    <xf numFmtId="0" fontId="77" fillId="0" borderId="5" applyNumberFormat="0" applyFill="0" applyAlignment="0" applyProtection="0"/>
    <xf numFmtId="0" fontId="26" fillId="61" borderId="0" applyNumberFormat="0" applyBorder="0" applyAlignment="0" applyProtection="0"/>
    <xf numFmtId="0" fontId="79" fillId="0" borderId="0"/>
    <xf numFmtId="0" fontId="54" fillId="0" borderId="0"/>
    <xf numFmtId="4" fontId="80" fillId="0" borderId="0" applyFill="0" applyBorder="0" applyProtection="0">
      <alignment horizontal="left"/>
    </xf>
    <xf numFmtId="4" fontId="81" fillId="0" borderId="0" applyFill="0" applyBorder="0" applyProtection="0"/>
    <xf numFmtId="4" fontId="82" fillId="0" borderId="0" applyFill="0" applyBorder="0" applyProtection="0"/>
    <xf numFmtId="4" fontId="83" fillId="0" borderId="0" applyFill="0" applyProtection="0"/>
    <xf numFmtId="4" fontId="84" fillId="0" borderId="0" applyFill="0" applyBorder="0" applyProtection="0"/>
    <xf numFmtId="4" fontId="83" fillId="0" borderId="0" applyFill="0" applyBorder="0" applyProtection="0"/>
    <xf numFmtId="4" fontId="85" fillId="0" borderId="0" applyFill="0" applyBorder="0" applyProtection="0"/>
    <xf numFmtId="0" fontId="18" fillId="62" borderId="0">
      <alignment horizontal="left"/>
    </xf>
    <xf numFmtId="0" fontId="16" fillId="63" borderId="0"/>
    <xf numFmtId="0" fontId="86" fillId="0" borderId="0"/>
    <xf numFmtId="0" fontId="93" fillId="0" borderId="0"/>
    <xf numFmtId="0" fontId="93" fillId="0" borderId="0"/>
    <xf numFmtId="0" fontId="4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" fillId="0" borderId="0"/>
    <xf numFmtId="0" fontId="9" fillId="0" borderId="0"/>
    <xf numFmtId="0" fontId="9" fillId="0" borderId="0"/>
    <xf numFmtId="0" fontId="14" fillId="0" borderId="0" applyProtection="0"/>
    <xf numFmtId="0" fontId="43" fillId="0" borderId="0"/>
    <xf numFmtId="0" fontId="97" fillId="0" borderId="0">
      <alignment vertical="top"/>
    </xf>
    <xf numFmtId="0" fontId="42" fillId="0" borderId="0" applyProtection="0"/>
    <xf numFmtId="38" fontId="87" fillId="0" borderId="0" applyFill="0" applyBorder="0" applyAlignment="0" applyProtection="0"/>
    <xf numFmtId="194" fontId="88" fillId="0" borderId="0" applyFill="0" applyBorder="0" applyAlignment="0" applyProtection="0"/>
    <xf numFmtId="49" fontId="89" fillId="0" borderId="0" applyFill="0" applyBorder="0" applyProtection="0"/>
    <xf numFmtId="0" fontId="27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96" fontId="54" fillId="0" borderId="0" applyFont="0" applyFill="0" applyBorder="0" applyAlignment="0" applyProtection="0"/>
    <xf numFmtId="197" fontId="54" fillId="0" borderId="0" applyFont="0" applyFill="0" applyBorder="0" applyAlignment="0" applyProtection="0"/>
    <xf numFmtId="18" fontId="56" fillId="0" borderId="0" applyFont="0" applyFill="0" applyBorder="0" applyAlignment="0" applyProtection="0">
      <alignment horizontal="left"/>
    </xf>
    <xf numFmtId="0" fontId="9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5" applyNumberFormat="0" applyFill="0" applyAlignment="0" applyProtection="0"/>
    <xf numFmtId="38" fontId="54" fillId="0" borderId="31" applyNumberFormat="0" applyFont="0" applyFill="0" applyAlignment="0" applyProtection="0"/>
    <xf numFmtId="0" fontId="18" fillId="0" borderId="0"/>
    <xf numFmtId="0" fontId="130" fillId="3" borderId="32">
      <alignment vertical="center"/>
    </xf>
    <xf numFmtId="10" fontId="75" fillId="0" borderId="33" applyNumberFormat="0" applyFont="0" applyFill="0" applyAlignment="0" applyProtection="0"/>
    <xf numFmtId="0" fontId="92" fillId="0" borderId="0"/>
    <xf numFmtId="214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131" fillId="14" borderId="4" applyNumberFormat="0" applyAlignment="0" applyProtection="0"/>
    <xf numFmtId="0" fontId="55" fillId="0" borderId="0"/>
    <xf numFmtId="0" fontId="42" fillId="0" borderId="0"/>
    <xf numFmtId="0" fontId="132" fillId="27" borderId="4" applyNumberFormat="0" applyAlignment="0" applyProtection="0"/>
    <xf numFmtId="0" fontId="133" fillId="27" borderId="26" applyNumberFormat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02" fontId="36" fillId="0" borderId="34" applyFont="0" applyFill="0" applyBorder="0" applyAlignment="0" applyProtection="0"/>
    <xf numFmtId="202" fontId="36" fillId="0" borderId="34" applyFont="0" applyFill="0" applyBorder="0" applyAlignment="0" applyProtection="0"/>
    <xf numFmtId="0" fontId="14" fillId="0" borderId="0"/>
    <xf numFmtId="213" fontId="50" fillId="0" borderId="0"/>
    <xf numFmtId="0" fontId="50" fillId="0" borderId="0"/>
    <xf numFmtId="0" fontId="50" fillId="0" borderId="0"/>
    <xf numFmtId="3" fontId="12" fillId="0" borderId="0"/>
    <xf numFmtId="0" fontId="135" fillId="7" borderId="0" applyNumberFormat="0" applyBorder="0" applyAlignment="0" applyProtection="0"/>
    <xf numFmtId="0" fontId="20" fillId="30" borderId="0" applyNumberFormat="0" applyBorder="0" applyAlignment="0" applyProtection="0"/>
    <xf numFmtId="0" fontId="20" fillId="64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30" borderId="0" applyNumberFormat="0" applyBorder="0" applyAlignment="0" applyProtection="0"/>
    <xf numFmtId="0" fontId="20" fillId="68" borderId="0" applyNumberFormat="0" applyBorder="0" applyAlignment="0" applyProtection="0"/>
    <xf numFmtId="0" fontId="99" fillId="35" borderId="0" applyNumberFormat="0" applyBorder="0" applyAlignment="0" applyProtection="0"/>
    <xf numFmtId="0" fontId="99" fillId="38" borderId="0" applyNumberFormat="0" applyBorder="0" applyAlignment="0" applyProtection="0"/>
    <xf numFmtId="0" fontId="99" fillId="65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  <xf numFmtId="0" fontId="99" fillId="44" borderId="0" applyNumberFormat="0" applyBorder="0" applyAlignment="0" applyProtection="0"/>
    <xf numFmtId="0" fontId="55" fillId="2" borderId="0" applyProtection="0"/>
    <xf numFmtId="0" fontId="55" fillId="3" borderId="0" applyProtection="0"/>
    <xf numFmtId="0" fontId="93" fillId="0" borderId="0"/>
    <xf numFmtId="0" fontId="136" fillId="0" borderId="0">
      <alignment vertical="center"/>
    </xf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2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1" fontId="34" fillId="0" borderId="36" applyAlignment="0"/>
    <xf numFmtId="0" fontId="93" fillId="0" borderId="0" applyNumberFormat="0" applyFill="0" applyBorder="0" applyAlignment="0"/>
    <xf numFmtId="0" fontId="21" fillId="0" borderId="5" applyNumberFormat="0" applyFill="0" applyAlignment="0" applyProtection="0"/>
    <xf numFmtId="0" fontId="93" fillId="0" borderId="0" applyBorder="0"/>
    <xf numFmtId="0" fontId="22" fillId="7" borderId="0" applyNumberFormat="0" applyBorder="0" applyAlignment="0" applyProtection="0"/>
    <xf numFmtId="0" fontId="23" fillId="54" borderId="19" applyNumberFormat="0" applyAlignment="0" applyProtection="0"/>
    <xf numFmtId="0" fontId="146" fillId="0" borderId="15" applyNumberFormat="0" applyFill="0" applyAlignment="0" applyProtection="0"/>
    <xf numFmtId="0" fontId="147" fillId="0" borderId="16" applyNumberFormat="0" applyFill="0" applyAlignment="0" applyProtection="0"/>
    <xf numFmtId="0" fontId="148" fillId="0" borderId="24" applyNumberFormat="0" applyFill="0" applyAlignment="0" applyProtection="0"/>
    <xf numFmtId="0" fontId="14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14" fillId="16" borderId="25" applyNumberFormat="0" applyFont="0" applyAlignment="0" applyProtection="0"/>
    <xf numFmtId="0" fontId="25" fillId="0" borderId="22" applyNumberFormat="0" applyFill="0" applyAlignment="0" applyProtection="0"/>
    <xf numFmtId="0" fontId="26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4" applyNumberFormat="0" applyAlignment="0" applyProtection="0"/>
    <xf numFmtId="0" fontId="29" fillId="27" borderId="4" applyNumberFormat="0" applyAlignment="0" applyProtection="0"/>
    <xf numFmtId="0" fontId="30" fillId="27" borderId="26" applyNumberFormat="0" applyAlignment="0" applyProtection="0"/>
    <xf numFmtId="0" fontId="31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65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44" borderId="0" applyNumberFormat="0" applyBorder="0" applyAlignment="0" applyProtection="0"/>
    <xf numFmtId="0" fontId="149" fillId="0" borderId="0" applyNumberFormat="0" applyBorder="0" applyAlignment="0" applyProtection="0"/>
    <xf numFmtId="44" fontId="14" fillId="0" borderId="0" applyFont="0" applyFill="0" applyBorder="0" applyAlignment="0" applyProtection="0"/>
    <xf numFmtId="0" fontId="14" fillId="0" borderId="0"/>
    <xf numFmtId="186" fontId="42" fillId="0" borderId="0" applyFill="0" applyBorder="0" applyAlignment="0" applyProtection="0"/>
    <xf numFmtId="44" fontId="145" fillId="0" borderId="0" applyFont="0" applyFill="0" applyBorder="0" applyAlignment="0" applyProtection="0"/>
    <xf numFmtId="0" fontId="116" fillId="0" borderId="0"/>
    <xf numFmtId="0" fontId="9" fillId="0" borderId="0" applyAlignment="0">
      <alignment vertical="top" wrapText="1"/>
      <protection locked="0"/>
    </xf>
    <xf numFmtId="0" fontId="5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158" fillId="0" borderId="0" applyNumberFormat="0" applyFill="0" applyBorder="0" applyAlignment="0" applyProtection="0"/>
    <xf numFmtId="0" fontId="3" fillId="0" borderId="0"/>
    <xf numFmtId="0" fontId="2" fillId="0" borderId="0"/>
    <xf numFmtId="0" fontId="159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60" fillId="0" borderId="0" applyAlignment="0">
      <alignment vertical="top" wrapText="1"/>
      <protection locked="0"/>
    </xf>
    <xf numFmtId="0" fontId="150" fillId="0" borderId="0"/>
    <xf numFmtId="0" fontId="14" fillId="0" borderId="0"/>
  </cellStyleXfs>
  <cellXfs count="315">
    <xf numFmtId="0" fontId="0" fillId="0" borderId="0" xfId="0"/>
    <xf numFmtId="166" fontId="12" fillId="0" borderId="0" xfId="669" applyNumberFormat="1" applyFont="1" applyAlignment="1"/>
    <xf numFmtId="0" fontId="9" fillId="0" borderId="0" xfId="669"/>
    <xf numFmtId="49" fontId="8" fillId="0" borderId="0" xfId="669" applyNumberFormat="1" applyFont="1" applyAlignment="1"/>
    <xf numFmtId="49" fontId="10" fillId="0" borderId="0" xfId="669" applyNumberFormat="1" applyFont="1" applyAlignment="1">
      <alignment horizontal="left" vertical="top"/>
    </xf>
    <xf numFmtId="49" fontId="8" fillId="0" borderId="0" xfId="669" applyNumberFormat="1" applyFont="1" applyAlignment="1">
      <alignment horizontal="center"/>
    </xf>
    <xf numFmtId="49" fontId="8" fillId="0" borderId="14" xfId="669" applyNumberFormat="1" applyFont="1" applyBorder="1" applyAlignment="1">
      <alignment horizontal="center"/>
    </xf>
    <xf numFmtId="49" fontId="34" fillId="0" borderId="0" xfId="669" applyNumberFormat="1" applyFont="1" applyAlignment="1">
      <alignment horizontal="center" vertical="top"/>
    </xf>
    <xf numFmtId="49" fontId="41" fillId="0" borderId="0" xfId="669" applyNumberFormat="1" applyFont="1" applyAlignment="1">
      <alignment horizontal="center"/>
    </xf>
    <xf numFmtId="166" fontId="8" fillId="0" borderId="0" xfId="669" applyNumberFormat="1" applyFont="1" applyAlignment="1"/>
    <xf numFmtId="0" fontId="9" fillId="0" borderId="14" xfId="669" applyNumberFormat="1" applyFont="1" applyBorder="1"/>
    <xf numFmtId="0" fontId="7" fillId="0" borderId="14" xfId="669" applyNumberFormat="1" applyFont="1" applyBorder="1" applyAlignment="1">
      <alignment horizontal="center"/>
    </xf>
    <xf numFmtId="0" fontId="9" fillId="0" borderId="0" xfId="669" applyNumberFormat="1" applyBorder="1"/>
    <xf numFmtId="0" fontId="9" fillId="0" borderId="0" xfId="669" applyNumberFormat="1"/>
    <xf numFmtId="0" fontId="7" fillId="0" borderId="0" xfId="669" applyNumberFormat="1" applyFont="1" applyBorder="1" applyAlignment="1">
      <alignment horizontal="left"/>
    </xf>
    <xf numFmtId="0" fontId="7" fillId="0" borderId="0" xfId="669" applyNumberFormat="1" applyFont="1" applyBorder="1" applyAlignment="1">
      <alignment horizontal="right"/>
    </xf>
    <xf numFmtId="0" fontId="11" fillId="0" borderId="0" xfId="669" applyNumberFormat="1" applyFont="1" applyAlignment="1"/>
    <xf numFmtId="167" fontId="36" fillId="0" borderId="35" xfId="669" applyNumberFormat="1" applyFont="1" applyFill="1" applyBorder="1" applyAlignment="1">
      <alignment horizontal="center" vertical="center"/>
    </xf>
    <xf numFmtId="0" fontId="9" fillId="0" borderId="35" xfId="669" applyFont="1" applyBorder="1"/>
    <xf numFmtId="49" fontId="36" fillId="0" borderId="35" xfId="669" applyNumberFormat="1" applyFont="1" applyBorder="1" applyAlignment="1">
      <alignment horizontal="center"/>
    </xf>
    <xf numFmtId="167" fontId="37" fillId="0" borderId="35" xfId="669" applyNumberFormat="1" applyFont="1" applyBorder="1" applyAlignment="1">
      <alignment horizontal="center"/>
    </xf>
    <xf numFmtId="167" fontId="36" fillId="0" borderId="0" xfId="669" applyNumberFormat="1" applyFont="1"/>
    <xf numFmtId="49" fontId="11" fillId="0" borderId="35" xfId="669" applyNumberFormat="1" applyFont="1" applyFill="1" applyBorder="1" applyAlignment="1">
      <alignment vertical="center"/>
    </xf>
    <xf numFmtId="49" fontId="11" fillId="0" borderId="35" xfId="669" applyNumberFormat="1" applyFont="1" applyFill="1" applyBorder="1" applyAlignment="1">
      <alignment horizontal="left" vertical="center" wrapText="1"/>
    </xf>
    <xf numFmtId="49" fontId="8" fillId="0" borderId="0" xfId="0" applyNumberFormat="1" applyFont="1"/>
    <xf numFmtId="49" fontId="7" fillId="0" borderId="1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right"/>
    </xf>
    <xf numFmtId="217" fontId="7" fillId="0" borderId="0" xfId="0" applyNumberFormat="1" applyFont="1"/>
    <xf numFmtId="218" fontId="8" fillId="0" borderId="0" xfId="0" applyNumberFormat="1" applyFont="1"/>
    <xf numFmtId="219" fontId="8" fillId="0" borderId="0" xfId="0" applyNumberFormat="1" applyFont="1"/>
    <xf numFmtId="217" fontId="8" fillId="0" borderId="0" xfId="0" applyNumberFormat="1" applyFont="1"/>
    <xf numFmtId="166" fontId="8" fillId="0" borderId="0" xfId="0" applyNumberFormat="1" applyFont="1"/>
    <xf numFmtId="0" fontId="7" fillId="0" borderId="14" xfId="0" applyFont="1" applyBorder="1" applyAlignment="1">
      <alignment horizontal="center"/>
    </xf>
    <xf numFmtId="0" fontId="152" fillId="0" borderId="0" xfId="0" applyFont="1"/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center"/>
    </xf>
    <xf numFmtId="166" fontId="151" fillId="0" borderId="0" xfId="0" applyNumberFormat="1" applyFont="1"/>
    <xf numFmtId="0" fontId="151" fillId="0" borderId="0" xfId="0" applyFont="1" applyAlignment="1">
      <alignment horizontal="left"/>
    </xf>
    <xf numFmtId="49" fontId="151" fillId="0" borderId="0" xfId="0" applyNumberFormat="1" applyFont="1" applyAlignment="1">
      <alignment horizontal="center"/>
    </xf>
    <xf numFmtId="218" fontId="151" fillId="0" borderId="0" xfId="0" applyNumberFormat="1" applyFont="1"/>
    <xf numFmtId="219" fontId="151" fillId="0" borderId="0" xfId="0" applyNumberFormat="1" applyFont="1"/>
    <xf numFmtId="0" fontId="151" fillId="0" borderId="0" xfId="0" applyFont="1"/>
    <xf numFmtId="166" fontId="7" fillId="0" borderId="0" xfId="0" applyNumberFormat="1" applyFont="1"/>
    <xf numFmtId="0" fontId="7" fillId="0" borderId="0" xfId="0" applyFont="1" applyAlignment="1">
      <alignment horizontal="left"/>
    </xf>
    <xf numFmtId="218" fontId="7" fillId="0" borderId="0" xfId="0" applyNumberFormat="1" applyFont="1"/>
    <xf numFmtId="219" fontId="7" fillId="0" borderId="0" xfId="0" applyNumberFormat="1" applyFont="1"/>
    <xf numFmtId="0" fontId="7" fillId="0" borderId="0" xfId="0" applyFont="1"/>
    <xf numFmtId="0" fontId="12" fillId="0" borderId="0" xfId="0" applyFont="1"/>
    <xf numFmtId="166" fontId="155" fillId="0" borderId="0" xfId="0" applyNumberFormat="1" applyFont="1" applyAlignment="1">
      <alignment horizontal="center" vertical="center"/>
    </xf>
    <xf numFmtId="49" fontId="155" fillId="0" borderId="0" xfId="0" applyNumberFormat="1" applyFont="1" applyAlignment="1">
      <alignment horizontal="center" vertical="center"/>
    </xf>
    <xf numFmtId="49" fontId="155" fillId="0" borderId="0" xfId="0" applyNumberFormat="1" applyFont="1" applyAlignment="1">
      <alignment horizontal="center" vertical="center" wrapText="1"/>
    </xf>
    <xf numFmtId="218" fontId="155" fillId="0" borderId="0" xfId="0" applyNumberFormat="1" applyFont="1" applyAlignment="1">
      <alignment horizontal="center" vertical="center"/>
    </xf>
    <xf numFmtId="219" fontId="155" fillId="0" borderId="0" xfId="0" applyNumberFormat="1" applyFont="1" applyAlignment="1">
      <alignment horizontal="center" vertical="center"/>
    </xf>
    <xf numFmtId="217" fontId="155" fillId="0" borderId="0" xfId="0" applyNumberFormat="1" applyFont="1" applyAlignment="1">
      <alignment horizontal="center" vertical="center"/>
    </xf>
    <xf numFmtId="0" fontId="155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right" vertical="top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218" fontId="156" fillId="0" borderId="0" xfId="0" applyNumberFormat="1" applyFont="1" applyAlignment="1">
      <alignment horizontal="right" vertical="top"/>
    </xf>
    <xf numFmtId="219" fontId="6" fillId="0" borderId="0" xfId="0" applyNumberFormat="1" applyFont="1" applyAlignment="1">
      <alignment horizontal="right" vertical="top"/>
    </xf>
    <xf numFmtId="217" fontId="6" fillId="0" borderId="0" xfId="0" applyNumberFormat="1" applyFont="1" applyAlignment="1">
      <alignment horizontal="right" vertical="top"/>
    </xf>
    <xf numFmtId="166" fontId="12" fillId="0" borderId="14" xfId="669" applyNumberFormat="1" applyFont="1" applyBorder="1" applyAlignment="1"/>
    <xf numFmtId="49" fontId="8" fillId="0" borderId="0" xfId="0" applyNumberFormat="1" applyFont="1" applyAlignment="1"/>
    <xf numFmtId="49" fontId="37" fillId="0" borderId="0" xfId="0" applyNumberFormat="1" applyFont="1" applyAlignment="1"/>
    <xf numFmtId="49" fontId="11" fillId="0" borderId="37" xfId="669" applyNumberFormat="1" applyFont="1" applyFill="1" applyBorder="1" applyAlignment="1">
      <alignment vertical="center"/>
    </xf>
    <xf numFmtId="49" fontId="11" fillId="0" borderId="37" xfId="669" applyNumberFormat="1" applyFont="1" applyFill="1" applyBorder="1" applyAlignment="1">
      <alignment horizontal="left" vertical="center" wrapText="1"/>
    </xf>
    <xf numFmtId="167" fontId="36" fillId="0" borderId="37" xfId="669" applyNumberFormat="1" applyFont="1" applyFill="1" applyBorder="1" applyAlignment="1">
      <alignment horizontal="center" vertical="center"/>
    </xf>
    <xf numFmtId="166" fontId="153" fillId="0" borderId="37" xfId="0" applyNumberFormat="1" applyFont="1" applyBorder="1" applyAlignment="1">
      <alignment horizontal="right" vertical="top"/>
    </xf>
    <xf numFmtId="49" fontId="153" fillId="0" borderId="37" xfId="0" applyNumberFormat="1" applyFont="1" applyBorder="1" applyAlignment="1">
      <alignment horizontal="left" vertical="top"/>
    </xf>
    <xf numFmtId="0" fontId="153" fillId="0" borderId="37" xfId="0" applyFont="1" applyBorder="1" applyAlignment="1">
      <alignment horizontal="left" vertical="top" wrapText="1"/>
    </xf>
    <xf numFmtId="49" fontId="153" fillId="0" borderId="37" xfId="0" applyNumberFormat="1" applyFont="1" applyBorder="1" applyAlignment="1">
      <alignment horizontal="center" vertical="top"/>
    </xf>
    <xf numFmtId="218" fontId="154" fillId="0" borderId="37" xfId="0" applyNumberFormat="1" applyFont="1" applyBorder="1" applyAlignment="1">
      <alignment horizontal="right" vertical="top"/>
    </xf>
    <xf numFmtId="219" fontId="153" fillId="0" borderId="37" xfId="0" applyNumberFormat="1" applyFont="1" applyBorder="1" applyAlignment="1">
      <alignment horizontal="right" vertical="top"/>
    </xf>
    <xf numFmtId="217" fontId="153" fillId="0" borderId="37" xfId="0" applyNumberFormat="1" applyFont="1" applyBorder="1" applyAlignment="1">
      <alignment horizontal="right" vertical="top"/>
    </xf>
    <xf numFmtId="49" fontId="13" fillId="69" borderId="35" xfId="669" applyNumberFormat="1" applyFont="1" applyFill="1" applyBorder="1" applyAlignment="1">
      <alignment horizontal="center" vertical="center"/>
    </xf>
    <xf numFmtId="49" fontId="13" fillId="69" borderId="35" xfId="669" applyNumberFormat="1" applyFont="1" applyFill="1" applyBorder="1" applyAlignment="1">
      <alignment horizontal="left" vertical="center" wrapText="1"/>
    </xf>
    <xf numFmtId="167" fontId="13" fillId="69" borderId="35" xfId="669" applyNumberFormat="1" applyFont="1" applyFill="1" applyBorder="1" applyAlignment="1">
      <alignment horizontal="center" vertical="center"/>
    </xf>
    <xf numFmtId="49" fontId="41" fillId="69" borderId="0" xfId="669" applyNumberFormat="1" applyFont="1" applyFill="1" applyAlignment="1">
      <alignment horizontal="center"/>
    </xf>
    <xf numFmtId="49" fontId="37" fillId="0" borderId="0" xfId="0" applyNumberFormat="1" applyFont="1"/>
    <xf numFmtId="217" fontId="151" fillId="0" borderId="0" xfId="0" applyNumberFormat="1" applyFont="1"/>
    <xf numFmtId="166" fontId="161" fillId="0" borderId="0" xfId="0" applyNumberFormat="1" applyFont="1" applyAlignment="1">
      <alignment horizontal="left" vertical="top" wrapText="1"/>
    </xf>
    <xf numFmtId="49" fontId="161" fillId="0" borderId="0" xfId="0" applyNumberFormat="1" applyFont="1" applyAlignment="1">
      <alignment horizontal="left" vertical="top" wrapText="1"/>
    </xf>
    <xf numFmtId="0" fontId="161" fillId="0" borderId="0" xfId="0" applyFont="1" applyAlignment="1">
      <alignment horizontal="left" vertical="top" wrapText="1"/>
    </xf>
    <xf numFmtId="218" fontId="161" fillId="0" borderId="0" xfId="0" applyNumberFormat="1" applyFont="1" applyAlignment="1">
      <alignment horizontal="right" vertical="top"/>
    </xf>
    <xf numFmtId="219" fontId="161" fillId="0" borderId="0" xfId="0" applyNumberFormat="1" applyFont="1" applyAlignment="1">
      <alignment horizontal="left" vertical="top" wrapText="1"/>
    </xf>
    <xf numFmtId="217" fontId="161" fillId="0" borderId="0" xfId="0" applyNumberFormat="1" applyFont="1" applyAlignment="1">
      <alignment horizontal="left" vertical="top" wrapText="1"/>
    </xf>
    <xf numFmtId="0" fontId="162" fillId="0" borderId="0" xfId="0" applyFont="1" applyAlignment="1">
      <alignment horizontal="left" vertical="top" wrapText="1"/>
    </xf>
    <xf numFmtId="0" fontId="14" fillId="0" borderId="0" xfId="660"/>
    <xf numFmtId="0" fontId="14" fillId="0" borderId="1" xfId="660" applyBorder="1" applyAlignment="1">
      <alignment vertical="center"/>
    </xf>
    <xf numFmtId="49" fontId="14" fillId="0" borderId="34" xfId="660" applyNumberFormat="1" applyBorder="1" applyAlignment="1">
      <alignment vertical="center"/>
    </xf>
    <xf numFmtId="0" fontId="14" fillId="70" borderId="1" xfId="660" applyFill="1" applyBorder="1"/>
    <xf numFmtId="49" fontId="14" fillId="70" borderId="34" xfId="660" applyNumberFormat="1" applyFill="1" applyBorder="1"/>
    <xf numFmtId="0" fontId="14" fillId="70" borderId="34" xfId="660" applyFill="1" applyBorder="1"/>
    <xf numFmtId="0" fontId="14" fillId="70" borderId="38" xfId="660" applyFill="1" applyBorder="1"/>
    <xf numFmtId="0" fontId="14" fillId="70" borderId="39" xfId="660" applyFill="1" applyBorder="1"/>
    <xf numFmtId="49" fontId="14" fillId="70" borderId="39" xfId="660" applyNumberFormat="1" applyFill="1" applyBorder="1"/>
    <xf numFmtId="0" fontId="14" fillId="70" borderId="40" xfId="660" applyFill="1" applyBorder="1"/>
    <xf numFmtId="0" fontId="14" fillId="70" borderId="39" xfId="660" applyFill="1" applyBorder="1" applyAlignment="1">
      <alignment wrapText="1"/>
    </xf>
    <xf numFmtId="0" fontId="14" fillId="70" borderId="12" xfId="660" applyFill="1" applyBorder="1" applyAlignment="1">
      <alignment vertical="top"/>
    </xf>
    <xf numFmtId="49" fontId="14" fillId="70" borderId="12" xfId="660" applyNumberFormat="1" applyFill="1" applyBorder="1" applyAlignment="1">
      <alignment vertical="top"/>
    </xf>
    <xf numFmtId="49" fontId="14" fillId="70" borderId="1" xfId="660" applyNumberFormat="1" applyFill="1" applyBorder="1" applyAlignment="1">
      <alignment vertical="top"/>
    </xf>
    <xf numFmtId="0" fontId="14" fillId="70" borderId="38" xfId="660" applyFill="1" applyBorder="1" applyAlignment="1">
      <alignment vertical="top"/>
    </xf>
    <xf numFmtId="220" fontId="14" fillId="70" borderId="1" xfId="660" applyNumberFormat="1" applyFill="1" applyBorder="1" applyAlignment="1">
      <alignment vertical="top"/>
    </xf>
    <xf numFmtId="4" fontId="14" fillId="70" borderId="1" xfId="660" applyNumberFormat="1" applyFill="1" applyBorder="1" applyAlignment="1">
      <alignment vertical="top"/>
    </xf>
    <xf numFmtId="0" fontId="14" fillId="70" borderId="1" xfId="660" applyFill="1" applyBorder="1" applyAlignment="1">
      <alignment vertical="top"/>
    </xf>
    <xf numFmtId="0" fontId="150" fillId="0" borderId="20" xfId="660" applyFont="1" applyBorder="1" applyAlignment="1">
      <alignment vertical="top"/>
    </xf>
    <xf numFmtId="0" fontId="150" fillId="0" borderId="11" xfId="660" applyFont="1" applyBorder="1" applyAlignment="1">
      <alignment horizontal="left" vertical="top" wrapText="1"/>
    </xf>
    <xf numFmtId="0" fontId="150" fillId="0" borderId="41" xfId="660" applyFont="1" applyBorder="1" applyAlignment="1">
      <alignment vertical="top" shrinkToFit="1"/>
    </xf>
    <xf numFmtId="220" fontId="150" fillId="0" borderId="11" xfId="660" applyNumberFormat="1" applyFont="1" applyBorder="1" applyAlignment="1">
      <alignment vertical="top" shrinkToFit="1"/>
    </xf>
    <xf numFmtId="4" fontId="150" fillId="0" borderId="11" xfId="660" applyNumberFormat="1" applyFont="1" applyBorder="1" applyAlignment="1">
      <alignment vertical="top" shrinkToFit="1"/>
    </xf>
    <xf numFmtId="0" fontId="150" fillId="0" borderId="11" xfId="660" applyFont="1" applyBorder="1" applyAlignment="1">
      <alignment vertical="top" shrinkToFit="1"/>
    </xf>
    <xf numFmtId="0" fontId="150" fillId="0" borderId="20" xfId="660" applyFont="1" applyBorder="1" applyAlignment="1">
      <alignment vertical="top" shrinkToFit="1"/>
    </xf>
    <xf numFmtId="0" fontId="150" fillId="0" borderId="0" xfId="660" applyFont="1"/>
    <xf numFmtId="0" fontId="14" fillId="70" borderId="10" xfId="660" applyFill="1" applyBorder="1" applyAlignment="1">
      <alignment vertical="top"/>
    </xf>
    <xf numFmtId="0" fontId="14" fillId="70" borderId="13" xfId="660" applyFill="1" applyBorder="1" applyAlignment="1">
      <alignment horizontal="left" vertical="top" wrapText="1"/>
    </xf>
    <xf numFmtId="0" fontId="14" fillId="70" borderId="27" xfId="660" applyFill="1" applyBorder="1" applyAlignment="1">
      <alignment vertical="top" shrinkToFit="1"/>
    </xf>
    <xf numFmtId="220" fontId="14" fillId="70" borderId="13" xfId="660" applyNumberFormat="1" applyFill="1" applyBorder="1" applyAlignment="1">
      <alignment vertical="top" shrinkToFit="1"/>
    </xf>
    <xf numFmtId="4" fontId="14" fillId="70" borderId="13" xfId="660" applyNumberFormat="1" applyFill="1" applyBorder="1" applyAlignment="1">
      <alignment vertical="top" shrinkToFit="1"/>
    </xf>
    <xf numFmtId="0" fontId="14" fillId="70" borderId="13" xfId="660" applyFill="1" applyBorder="1" applyAlignment="1">
      <alignment vertical="top" shrinkToFit="1"/>
    </xf>
    <xf numFmtId="0" fontId="14" fillId="70" borderId="10" xfId="660" applyFill="1" applyBorder="1" applyAlignment="1">
      <alignment vertical="top" shrinkToFit="1"/>
    </xf>
    <xf numFmtId="0" fontId="150" fillId="0" borderId="10" xfId="660" applyFont="1" applyBorder="1" applyAlignment="1">
      <alignment vertical="top"/>
    </xf>
    <xf numFmtId="0" fontId="150" fillId="0" borderId="13" xfId="660" applyFont="1" applyBorder="1" applyAlignment="1">
      <alignment horizontal="left" vertical="top" wrapText="1"/>
    </xf>
    <xf numFmtId="0" fontId="150" fillId="0" borderId="27" xfId="660" applyFont="1" applyBorder="1" applyAlignment="1">
      <alignment vertical="top" shrinkToFit="1"/>
    </xf>
    <xf numFmtId="220" fontId="150" fillId="0" borderId="13" xfId="660" applyNumberFormat="1" applyFont="1" applyBorder="1" applyAlignment="1">
      <alignment vertical="top" shrinkToFit="1"/>
    </xf>
    <xf numFmtId="4" fontId="150" fillId="0" borderId="13" xfId="660" applyNumberFormat="1" applyFont="1" applyBorder="1" applyAlignment="1">
      <alignment vertical="top" shrinkToFit="1"/>
    </xf>
    <xf numFmtId="0" fontId="150" fillId="0" borderId="13" xfId="660" applyFont="1" applyBorder="1" applyAlignment="1">
      <alignment vertical="top" shrinkToFit="1"/>
    </xf>
    <xf numFmtId="0" fontId="150" fillId="0" borderId="10" xfId="660" applyFont="1" applyBorder="1" applyAlignment="1">
      <alignment vertical="top" shrinkToFit="1"/>
    </xf>
    <xf numFmtId="0" fontId="14" fillId="0" borderId="0" xfId="660" applyAlignment="1">
      <alignment vertical="top"/>
    </xf>
    <xf numFmtId="49" fontId="14" fillId="0" borderId="0" xfId="660" applyNumberFormat="1" applyAlignment="1">
      <alignment horizontal="left" vertical="top" wrapText="1"/>
    </xf>
    <xf numFmtId="49" fontId="14" fillId="0" borderId="0" xfId="660" applyNumberFormat="1"/>
    <xf numFmtId="49" fontId="14" fillId="0" borderId="0" xfId="660" applyNumberFormat="1" applyAlignment="1">
      <alignment horizontal="left" wrapText="1"/>
    </xf>
    <xf numFmtId="49" fontId="163" fillId="0" borderId="0" xfId="660" applyNumberFormat="1" applyFont="1" applyAlignment="1">
      <alignment vertical="top"/>
    </xf>
    <xf numFmtId="167" fontId="163" fillId="0" borderId="0" xfId="660" applyNumberFormat="1" applyFont="1" applyAlignment="1">
      <alignment vertical="top"/>
    </xf>
    <xf numFmtId="221" fontId="50" fillId="46" borderId="42" xfId="1094" applyNumberFormat="1" applyFont="1" applyFill="1" applyBorder="1" applyAlignment="1">
      <alignment horizontal="center"/>
    </xf>
    <xf numFmtId="0" fontId="164" fillId="46" borderId="43" xfId="1094" applyFont="1" applyFill="1" applyBorder="1"/>
    <xf numFmtId="4" fontId="165" fillId="46" borderId="43" xfId="1094" applyNumberFormat="1" applyFont="1" applyFill="1" applyBorder="1"/>
    <xf numFmtId="3" fontId="50" fillId="46" borderId="43" xfId="1094" applyNumberFormat="1" applyFont="1" applyFill="1" applyBorder="1" applyAlignment="1">
      <alignment horizontal="center"/>
    </xf>
    <xf numFmtId="0" fontId="150" fillId="46" borderId="43" xfId="1094" applyFill="1" applyBorder="1" applyAlignment="1">
      <alignment horizontal="center"/>
    </xf>
    <xf numFmtId="0" fontId="150" fillId="46" borderId="44" xfId="1094" applyFill="1" applyBorder="1" applyAlignment="1">
      <alignment horizontal="center"/>
    </xf>
    <xf numFmtId="0" fontId="150" fillId="46" borderId="0" xfId="1094" applyFill="1" applyAlignment="1">
      <alignment horizontal="center"/>
    </xf>
    <xf numFmtId="0" fontId="150" fillId="46" borderId="45" xfId="1094" applyFill="1" applyBorder="1" applyAlignment="1">
      <alignment horizontal="center"/>
    </xf>
    <xf numFmtId="3" fontId="50" fillId="46" borderId="0" xfId="1094" applyNumberFormat="1" applyFont="1" applyFill="1" applyAlignment="1">
      <alignment horizontal="center"/>
    </xf>
    <xf numFmtId="0" fontId="150" fillId="0" borderId="0" xfId="1094"/>
    <xf numFmtId="221" fontId="50" fillId="46" borderId="46" xfId="1094" applyNumberFormat="1" applyFont="1" applyFill="1" applyBorder="1" applyAlignment="1">
      <alignment horizontal="center"/>
    </xf>
    <xf numFmtId="0" fontId="164" fillId="46" borderId="0" xfId="1094" applyFont="1" applyFill="1"/>
    <xf numFmtId="4" fontId="165" fillId="46" borderId="0" xfId="1094" applyNumberFormat="1" applyFont="1" applyFill="1"/>
    <xf numFmtId="4" fontId="166" fillId="46" borderId="0" xfId="1094" applyNumberFormat="1" applyFont="1" applyFill="1" applyAlignment="1">
      <alignment horizontal="center"/>
    </xf>
    <xf numFmtId="4" fontId="167" fillId="46" borderId="0" xfId="1094" applyNumberFormat="1" applyFont="1" applyFill="1"/>
    <xf numFmtId="14" fontId="164" fillId="46" borderId="0" xfId="1094" applyNumberFormat="1" applyFont="1" applyFill="1"/>
    <xf numFmtId="0" fontId="167" fillId="46" borderId="0" xfId="1094" applyFont="1" applyFill="1" applyAlignment="1">
      <alignment horizontal="left"/>
    </xf>
    <xf numFmtId="221" fontId="50" fillId="46" borderId="47" xfId="1094" applyNumberFormat="1" applyFont="1" applyFill="1" applyBorder="1" applyAlignment="1">
      <alignment horizontal="center"/>
    </xf>
    <xf numFmtId="0" fontId="168" fillId="46" borderId="1" xfId="1094" applyFont="1" applyFill="1" applyBorder="1"/>
    <xf numFmtId="0" fontId="50" fillId="46" borderId="14" xfId="1094" applyFont="1" applyFill="1" applyBorder="1" applyAlignment="1">
      <alignment horizontal="center"/>
    </xf>
    <xf numFmtId="3" fontId="50" fillId="46" borderId="14" xfId="1094" applyNumberFormat="1" applyFont="1" applyFill="1" applyBorder="1" applyAlignment="1">
      <alignment horizontal="center"/>
    </xf>
    <xf numFmtId="0" fontId="150" fillId="46" borderId="14" xfId="1094" applyFill="1" applyBorder="1" applyAlignment="1">
      <alignment horizontal="center"/>
    </xf>
    <xf numFmtId="0" fontId="150" fillId="46" borderId="48" xfId="1094" applyFill="1" applyBorder="1" applyAlignment="1">
      <alignment horizontal="center"/>
    </xf>
    <xf numFmtId="4" fontId="169" fillId="71" borderId="50" xfId="1094" applyNumberFormat="1" applyFont="1" applyFill="1" applyBorder="1" applyAlignment="1">
      <alignment horizontal="center"/>
    </xf>
    <xf numFmtId="4" fontId="169" fillId="71" borderId="0" xfId="1094" applyNumberFormat="1" applyFont="1" applyFill="1" applyAlignment="1">
      <alignment horizontal="center"/>
    </xf>
    <xf numFmtId="3" fontId="169" fillId="71" borderId="0" xfId="1094" applyNumberFormat="1" applyFont="1" applyFill="1" applyAlignment="1">
      <alignment horizontal="center" vertical="center" wrapText="1"/>
    </xf>
    <xf numFmtId="4" fontId="169" fillId="71" borderId="39" xfId="1094" applyNumberFormat="1" applyFont="1" applyFill="1" applyBorder="1" applyAlignment="1">
      <alignment horizontal="center"/>
    </xf>
    <xf numFmtId="4" fontId="169" fillId="71" borderId="51" xfId="1094" applyNumberFormat="1" applyFont="1" applyFill="1" applyBorder="1" applyAlignment="1">
      <alignment horizontal="center"/>
    </xf>
    <xf numFmtId="4" fontId="169" fillId="71" borderId="52" xfId="1094" applyNumberFormat="1" applyFont="1" applyFill="1" applyBorder="1" applyAlignment="1">
      <alignment horizontal="center"/>
    </xf>
    <xf numFmtId="0" fontId="150" fillId="0" borderId="0" xfId="1094" applyAlignment="1">
      <alignment horizontal="center" vertical="center" wrapText="1"/>
    </xf>
    <xf numFmtId="221" fontId="170" fillId="0" borderId="8" xfId="1094" applyNumberFormat="1" applyFont="1" applyBorder="1" applyAlignment="1">
      <alignment horizontal="center"/>
    </xf>
    <xf numFmtId="0" fontId="170" fillId="0" borderId="1" xfId="1094" applyFont="1" applyBorder="1"/>
    <xf numFmtId="0" fontId="170" fillId="0" borderId="1" xfId="1094" applyFont="1" applyBorder="1" applyAlignment="1">
      <alignment horizontal="center"/>
    </xf>
    <xf numFmtId="3" fontId="170" fillId="0" borderId="1" xfId="1094" applyNumberFormat="1" applyFont="1" applyBorder="1" applyAlignment="1">
      <alignment horizontal="center"/>
    </xf>
    <xf numFmtId="9" fontId="150" fillId="0" borderId="1" xfId="1094" applyNumberFormat="1" applyBorder="1" applyAlignment="1">
      <alignment horizontal="center"/>
    </xf>
    <xf numFmtId="0" fontId="150" fillId="0" borderId="53" xfId="1094" applyBorder="1" applyAlignment="1">
      <alignment horizontal="center"/>
    </xf>
    <xf numFmtId="0" fontId="150" fillId="0" borderId="38" xfId="1094" applyBorder="1" applyAlignment="1">
      <alignment horizontal="center"/>
    </xf>
    <xf numFmtId="0" fontId="170" fillId="0" borderId="0" xfId="1094" applyFont="1"/>
    <xf numFmtId="4" fontId="171" fillId="0" borderId="0" xfId="1094" applyNumberFormat="1" applyFont="1" applyAlignment="1">
      <alignment horizontal="center"/>
    </xf>
    <xf numFmtId="221" fontId="170" fillId="0" borderId="1" xfId="1094" applyNumberFormat="1" applyFont="1" applyBorder="1" applyAlignment="1">
      <alignment horizontal="center"/>
    </xf>
    <xf numFmtId="49" fontId="170" fillId="0" borderId="1" xfId="1094" applyNumberFormat="1" applyFont="1" applyBorder="1" applyAlignment="1">
      <alignment horizontal="center"/>
    </xf>
    <xf numFmtId="0" fontId="150" fillId="0" borderId="1" xfId="1094" applyBorder="1"/>
    <xf numFmtId="0" fontId="34" fillId="72" borderId="1" xfId="1094" applyFont="1" applyFill="1" applyBorder="1" applyAlignment="1">
      <alignment horizontal="center"/>
    </xf>
    <xf numFmtId="0" fontId="34" fillId="73" borderId="1" xfId="1094" applyFont="1" applyFill="1" applyBorder="1" applyAlignment="1">
      <alignment horizontal="center"/>
    </xf>
    <xf numFmtId="4" fontId="150" fillId="72" borderId="1" xfId="1094" applyNumberFormat="1" applyFill="1" applyBorder="1" applyAlignment="1">
      <alignment horizontal="center"/>
    </xf>
    <xf numFmtId="4" fontId="150" fillId="72" borderId="53" xfId="1094" applyNumberFormat="1" applyFill="1" applyBorder="1" applyAlignment="1">
      <alignment horizontal="center"/>
    </xf>
    <xf numFmtId="221" fontId="150" fillId="0" borderId="1" xfId="1094" applyNumberFormat="1" applyBorder="1" applyAlignment="1">
      <alignment horizontal="center"/>
    </xf>
    <xf numFmtId="222" fontId="170" fillId="74" borderId="1" xfId="1094" applyNumberFormat="1" applyFont="1" applyFill="1" applyBorder="1" applyAlignment="1">
      <alignment horizontal="center"/>
    </xf>
    <xf numFmtId="222" fontId="170" fillId="0" borderId="0" xfId="1094" applyNumberFormat="1" applyFont="1"/>
    <xf numFmtId="0" fontId="34" fillId="0" borderId="1" xfId="1094" applyFont="1" applyBorder="1"/>
    <xf numFmtId="4" fontId="170" fillId="72" borderId="38" xfId="1094" applyNumberFormat="1" applyFont="1" applyFill="1" applyBorder="1" applyAlignment="1">
      <alignment horizontal="center"/>
    </xf>
    <xf numFmtId="4" fontId="34" fillId="72" borderId="1" xfId="1094" applyNumberFormat="1" applyFont="1" applyFill="1" applyBorder="1" applyAlignment="1">
      <alignment horizontal="center"/>
    </xf>
    <xf numFmtId="0" fontId="34" fillId="0" borderId="0" xfId="1094" applyFont="1"/>
    <xf numFmtId="3" fontId="34" fillId="72" borderId="1" xfId="1094" applyNumberFormat="1" applyFont="1" applyFill="1" applyBorder="1" applyAlignment="1">
      <alignment horizontal="center"/>
    </xf>
    <xf numFmtId="3" fontId="34" fillId="73" borderId="1" xfId="1094" applyNumberFormat="1" applyFont="1" applyFill="1" applyBorder="1" applyAlignment="1">
      <alignment horizontal="center"/>
    </xf>
    <xf numFmtId="0" fontId="172" fillId="0" borderId="0" xfId="1094" applyFont="1"/>
    <xf numFmtId="221" fontId="34" fillId="0" borderId="1" xfId="1094" applyNumberFormat="1" applyFont="1" applyBorder="1" applyAlignment="1">
      <alignment horizontal="center"/>
    </xf>
    <xf numFmtId="221" fontId="150" fillId="0" borderId="8" xfId="1094" applyNumberFormat="1" applyBorder="1" applyAlignment="1">
      <alignment horizontal="center"/>
    </xf>
    <xf numFmtId="0" fontId="172" fillId="0" borderId="1" xfId="1094" applyFont="1" applyBorder="1"/>
    <xf numFmtId="0" fontId="150" fillId="0" borderId="1" xfId="1094" applyBorder="1" applyAlignment="1">
      <alignment horizontal="center"/>
    </xf>
    <xf numFmtId="3" fontId="34" fillId="0" borderId="1" xfId="1094" applyNumberFormat="1" applyFont="1" applyBorder="1" applyAlignment="1">
      <alignment horizontal="center"/>
    </xf>
    <xf numFmtId="4" fontId="150" fillId="0" borderId="1" xfId="1094" applyNumberFormat="1" applyBorder="1" applyAlignment="1">
      <alignment horizontal="center"/>
    </xf>
    <xf numFmtId="4" fontId="173" fillId="3" borderId="53" xfId="1094" applyNumberFormat="1" applyFont="1" applyFill="1" applyBorder="1" applyAlignment="1">
      <alignment horizontal="center"/>
    </xf>
    <xf numFmtId="4" fontId="170" fillId="0" borderId="38" xfId="1094" applyNumberFormat="1" applyFont="1" applyBorder="1" applyAlignment="1">
      <alignment horizontal="center"/>
    </xf>
    <xf numFmtId="4" fontId="34" fillId="0" borderId="1" xfId="1094" applyNumberFormat="1" applyFont="1" applyBorder="1" applyAlignment="1">
      <alignment horizontal="center"/>
    </xf>
    <xf numFmtId="4" fontId="174" fillId="0" borderId="1" xfId="1094" applyNumberFormat="1" applyFont="1" applyBorder="1" applyAlignment="1">
      <alignment horizontal="center"/>
    </xf>
    <xf numFmtId="4" fontId="150" fillId="0" borderId="0" xfId="1094" applyNumberFormat="1"/>
    <xf numFmtId="4" fontId="173" fillId="3" borderId="1" xfId="1094" applyNumberFormat="1" applyFont="1" applyFill="1" applyBorder="1" applyAlignment="1">
      <alignment horizontal="center"/>
    </xf>
    <xf numFmtId="4" fontId="175" fillId="74" borderId="1" xfId="1094" applyNumberFormat="1" applyFont="1" applyFill="1" applyBorder="1" applyAlignment="1">
      <alignment horizontal="center"/>
    </xf>
    <xf numFmtId="4" fontId="174" fillId="74" borderId="1" xfId="1094" applyNumberFormat="1" applyFont="1" applyFill="1" applyBorder="1" applyAlignment="1">
      <alignment horizontal="center"/>
    </xf>
    <xf numFmtId="0" fontId="34" fillId="0" borderId="1" xfId="1094" applyFont="1" applyBorder="1" applyAlignment="1">
      <alignment horizontal="center"/>
    </xf>
    <xf numFmtId="0" fontId="34" fillId="74" borderId="1" xfId="1094" applyFont="1" applyFill="1" applyBorder="1" applyAlignment="1">
      <alignment horizontal="center"/>
    </xf>
    <xf numFmtId="0" fontId="50" fillId="0" borderId="1" xfId="1094" applyFont="1" applyBorder="1"/>
    <xf numFmtId="0" fontId="50" fillId="72" borderId="1" xfId="1094" applyFont="1" applyFill="1" applyBorder="1" applyAlignment="1">
      <alignment horizontal="center"/>
    </xf>
    <xf numFmtId="3" fontId="50" fillId="73" borderId="1" xfId="1094" applyNumberFormat="1" applyFont="1" applyFill="1" applyBorder="1" applyAlignment="1">
      <alignment horizontal="center"/>
    </xf>
    <xf numFmtId="4" fontId="34" fillId="72" borderId="38" xfId="1094" applyNumberFormat="1" applyFont="1" applyFill="1" applyBorder="1" applyAlignment="1">
      <alignment horizontal="center"/>
    </xf>
    <xf numFmtId="3" fontId="50" fillId="72" borderId="1" xfId="1094" applyNumberFormat="1" applyFont="1" applyFill="1" applyBorder="1" applyAlignment="1">
      <alignment horizontal="center"/>
    </xf>
    <xf numFmtId="221" fontId="50" fillId="0" borderId="1" xfId="1094" applyNumberFormat="1" applyFont="1" applyBorder="1" applyAlignment="1">
      <alignment horizontal="center"/>
    </xf>
    <xf numFmtId="0" fontId="50" fillId="0" borderId="1" xfId="1094" applyFont="1" applyBorder="1" applyAlignment="1">
      <alignment wrapText="1"/>
    </xf>
    <xf numFmtId="3" fontId="150" fillId="0" borderId="1" xfId="1094" applyNumberFormat="1" applyBorder="1" applyAlignment="1">
      <alignment horizontal="center"/>
    </xf>
    <xf numFmtId="0" fontId="176" fillId="0" borderId="1" xfId="1094" applyFont="1" applyBorder="1" applyAlignment="1">
      <alignment horizontal="center"/>
    </xf>
    <xf numFmtId="0" fontId="176" fillId="74" borderId="1" xfId="1094" applyFont="1" applyFill="1" applyBorder="1" applyAlignment="1">
      <alignment horizontal="center"/>
    </xf>
    <xf numFmtId="0" fontId="50" fillId="0" borderId="0" xfId="1094" applyFont="1"/>
    <xf numFmtId="0" fontId="50" fillId="0" borderId="8" xfId="1094" applyFont="1" applyBorder="1"/>
    <xf numFmtId="0" fontId="50" fillId="0" borderId="1" xfId="1094" applyFont="1" applyBorder="1" applyAlignment="1">
      <alignment horizontal="center"/>
    </xf>
    <xf numFmtId="0" fontId="50" fillId="0" borderId="38" xfId="1094" applyFont="1" applyBorder="1"/>
    <xf numFmtId="0" fontId="50" fillId="74" borderId="1" xfId="1094" applyFont="1" applyFill="1" applyBorder="1"/>
    <xf numFmtId="0" fontId="0" fillId="0" borderId="1" xfId="1095" applyFont="1" applyBorder="1"/>
    <xf numFmtId="0" fontId="172" fillId="0" borderId="1" xfId="1094" applyFont="1" applyBorder="1" applyAlignment="1">
      <alignment horizontal="center"/>
    </xf>
    <xf numFmtId="4" fontId="177" fillId="0" borderId="1" xfId="1094" applyNumberFormat="1" applyFont="1" applyBorder="1" applyAlignment="1">
      <alignment horizontal="center"/>
    </xf>
    <xf numFmtId="4" fontId="177" fillId="0" borderId="38" xfId="1094" applyNumberFormat="1" applyFont="1" applyBorder="1" applyAlignment="1">
      <alignment horizontal="center"/>
    </xf>
    <xf numFmtId="4" fontId="50" fillId="0" borderId="38" xfId="1094" applyNumberFormat="1" applyFont="1" applyBorder="1" applyAlignment="1">
      <alignment horizontal="center"/>
    </xf>
    <xf numFmtId="4" fontId="50" fillId="0" borderId="1" xfId="1094" applyNumberFormat="1" applyFont="1" applyBorder="1" applyAlignment="1">
      <alignment horizontal="center"/>
    </xf>
    <xf numFmtId="0" fontId="150" fillId="74" borderId="1" xfId="1094" applyFill="1" applyBorder="1"/>
    <xf numFmtId="0" fontId="150" fillId="0" borderId="0" xfId="1094" applyAlignment="1">
      <alignment horizontal="center"/>
    </xf>
    <xf numFmtId="221" fontId="50" fillId="0" borderId="8" xfId="1094" applyNumberFormat="1" applyFont="1" applyBorder="1" applyAlignment="1">
      <alignment horizontal="center"/>
    </xf>
    <xf numFmtId="0" fontId="150" fillId="0" borderId="1" xfId="1095" applyFont="1" applyBorder="1"/>
    <xf numFmtId="221" fontId="150" fillId="75" borderId="1" xfId="1094" applyNumberFormat="1" applyFill="1" applyBorder="1" applyAlignment="1">
      <alignment horizontal="center"/>
    </xf>
    <xf numFmtId="3" fontId="50" fillId="72" borderId="39" xfId="1094" applyNumberFormat="1" applyFont="1" applyFill="1" applyBorder="1" applyAlignment="1">
      <alignment horizontal="center"/>
    </xf>
    <xf numFmtId="3" fontId="50" fillId="73" borderId="39" xfId="1094" applyNumberFormat="1" applyFont="1" applyFill="1" applyBorder="1" applyAlignment="1">
      <alignment horizontal="center"/>
    </xf>
    <xf numFmtId="0" fontId="178" fillId="0" borderId="0" xfId="1094" applyFont="1"/>
    <xf numFmtId="221" fontId="50" fillId="0" borderId="39" xfId="1094" applyNumberFormat="1" applyFont="1" applyBorder="1" applyAlignment="1">
      <alignment horizontal="center"/>
    </xf>
    <xf numFmtId="222" fontId="170" fillId="74" borderId="39" xfId="1094" applyNumberFormat="1" applyFont="1" applyFill="1" applyBorder="1" applyAlignment="1">
      <alignment horizontal="center"/>
    </xf>
    <xf numFmtId="221" fontId="50" fillId="0" borderId="12" xfId="1094" applyNumberFormat="1" applyFont="1" applyBorder="1" applyAlignment="1">
      <alignment horizontal="center"/>
    </xf>
    <xf numFmtId="222" fontId="170" fillId="74" borderId="0" xfId="1094" applyNumberFormat="1" applyFont="1" applyFill="1" applyAlignment="1">
      <alignment horizontal="center"/>
    </xf>
    <xf numFmtId="4" fontId="173" fillId="3" borderId="13" xfId="1094" applyNumberFormat="1" applyFont="1" applyFill="1" applyBorder="1" applyAlignment="1">
      <alignment horizontal="center"/>
    </xf>
    <xf numFmtId="221" fontId="150" fillId="0" borderId="46" xfId="1094" applyNumberFormat="1" applyBorder="1" applyAlignment="1">
      <alignment horizontal="center"/>
    </xf>
    <xf numFmtId="3" fontId="150" fillId="0" borderId="0" xfId="1094" applyNumberFormat="1" applyAlignment="1">
      <alignment horizontal="center"/>
    </xf>
    <xf numFmtId="3" fontId="34" fillId="0" borderId="8" xfId="1094" applyNumberFormat="1" applyFont="1" applyBorder="1"/>
    <xf numFmtId="3" fontId="179" fillId="0" borderId="1" xfId="1094" applyNumberFormat="1" applyFont="1" applyBorder="1"/>
    <xf numFmtId="4" fontId="171" fillId="0" borderId="1" xfId="1094" applyNumberFormat="1" applyFont="1" applyBorder="1" applyAlignment="1">
      <alignment horizontal="center"/>
    </xf>
    <xf numFmtId="0" fontId="181" fillId="0" borderId="0" xfId="1094" applyFont="1"/>
    <xf numFmtId="0" fontId="34" fillId="0" borderId="0" xfId="1094" applyFont="1" applyAlignment="1">
      <alignment horizontal="center"/>
    </xf>
    <xf numFmtId="0" fontId="182" fillId="0" borderId="0" xfId="1094" applyFont="1"/>
    <xf numFmtId="221" fontId="150" fillId="0" borderId="0" xfId="1094" applyNumberFormat="1" applyAlignment="1">
      <alignment horizontal="center"/>
    </xf>
    <xf numFmtId="0" fontId="34" fillId="0" borderId="1" xfId="1094" applyFont="1" applyFill="1" applyBorder="1" applyAlignment="1">
      <alignment horizontal="center"/>
    </xf>
    <xf numFmtId="4" fontId="150" fillId="0" borderId="1" xfId="1094" applyNumberFormat="1" applyFill="1" applyBorder="1" applyAlignment="1">
      <alignment horizontal="center"/>
    </xf>
    <xf numFmtId="4" fontId="150" fillId="0" borderId="53" xfId="1094" applyNumberFormat="1" applyFill="1" applyBorder="1" applyAlignment="1">
      <alignment horizontal="center"/>
    </xf>
    <xf numFmtId="3" fontId="34" fillId="0" borderId="1" xfId="1094" applyNumberFormat="1" applyFont="1" applyFill="1" applyBorder="1" applyAlignment="1">
      <alignment horizontal="center"/>
    </xf>
    <xf numFmtId="3" fontId="150" fillId="0" borderId="1" xfId="1094" applyNumberFormat="1" applyFill="1" applyBorder="1" applyAlignment="1">
      <alignment horizontal="center"/>
    </xf>
    <xf numFmtId="0" fontId="150" fillId="0" borderId="1" xfId="1094" applyFill="1" applyBorder="1" applyAlignment="1">
      <alignment horizontal="center"/>
    </xf>
    <xf numFmtId="4" fontId="173" fillId="0" borderId="53" xfId="1094" applyNumberFormat="1" applyFont="1" applyFill="1" applyBorder="1" applyAlignment="1">
      <alignment horizontal="center"/>
    </xf>
    <xf numFmtId="0" fontId="150" fillId="0" borderId="53" xfId="1094" applyFill="1" applyBorder="1" applyAlignment="1">
      <alignment horizontal="center"/>
    </xf>
    <xf numFmtId="0" fontId="50" fillId="0" borderId="1" xfId="1094" applyFont="1" applyFill="1" applyBorder="1" applyAlignment="1">
      <alignment horizontal="center"/>
    </xf>
    <xf numFmtId="3" fontId="50" fillId="0" borderId="1" xfId="1094" applyNumberFormat="1" applyFont="1" applyFill="1" applyBorder="1" applyAlignment="1">
      <alignment horizontal="center"/>
    </xf>
    <xf numFmtId="0" fontId="50" fillId="0" borderId="1" xfId="1094" applyFont="1" applyFill="1" applyBorder="1"/>
    <xf numFmtId="0" fontId="50" fillId="0" borderId="53" xfId="1094" applyFont="1" applyFill="1" applyBorder="1"/>
    <xf numFmtId="0" fontId="172" fillId="0" borderId="1" xfId="1094" applyFont="1" applyFill="1" applyBorder="1"/>
    <xf numFmtId="0" fontId="172" fillId="0" borderId="1" xfId="1094" applyFont="1" applyFill="1" applyBorder="1" applyAlignment="1">
      <alignment horizontal="center"/>
    </xf>
    <xf numFmtId="4" fontId="177" fillId="0" borderId="1" xfId="1094" applyNumberFormat="1" applyFont="1" applyFill="1" applyBorder="1" applyAlignment="1">
      <alignment horizontal="center"/>
    </xf>
    <xf numFmtId="3" fontId="50" fillId="0" borderId="39" xfId="1094" applyNumberFormat="1" applyFont="1" applyFill="1" applyBorder="1" applyAlignment="1">
      <alignment horizontal="center"/>
    </xf>
    <xf numFmtId="4" fontId="174" fillId="0" borderId="1" xfId="1094" applyNumberFormat="1" applyFont="1" applyFill="1" applyBorder="1" applyAlignment="1">
      <alignment horizontal="center"/>
    </xf>
    <xf numFmtId="0" fontId="150" fillId="0" borderId="0" xfId="1094" applyFill="1" applyAlignment="1">
      <alignment horizontal="center"/>
    </xf>
    <xf numFmtId="3" fontId="150" fillId="0" borderId="0" xfId="1094" applyNumberFormat="1" applyFill="1" applyAlignment="1">
      <alignment horizontal="center"/>
    </xf>
    <xf numFmtId="0" fontId="150" fillId="0" borderId="45" xfId="1094" applyFill="1" applyBorder="1" applyAlignment="1">
      <alignment horizontal="center"/>
    </xf>
    <xf numFmtId="4" fontId="180" fillId="0" borderId="53" xfId="1094" applyNumberFormat="1" applyFont="1" applyFill="1" applyBorder="1" applyAlignment="1">
      <alignment horizontal="center"/>
    </xf>
    <xf numFmtId="0" fontId="34" fillId="0" borderId="0" xfId="1094" applyFont="1" applyFill="1" applyAlignment="1">
      <alignment horizontal="center"/>
    </xf>
    <xf numFmtId="49" fontId="37" fillId="0" borderId="0" xfId="0" applyNumberFormat="1" applyFont="1" applyAlignment="1">
      <alignment horizontal="center"/>
    </xf>
    <xf numFmtId="0" fontId="13" fillId="0" borderId="0" xfId="669" applyFont="1" applyAlignment="1">
      <alignment horizontal="left"/>
    </xf>
    <xf numFmtId="49" fontId="13" fillId="69" borderId="0" xfId="669" applyNumberFormat="1" applyFont="1" applyFill="1" applyAlignment="1">
      <alignment horizontal="left"/>
    </xf>
    <xf numFmtId="49" fontId="13" fillId="0" borderId="0" xfId="669" applyNumberFormat="1" applyFont="1" applyFill="1" applyAlignment="1">
      <alignment horizontal="left"/>
    </xf>
    <xf numFmtId="49" fontId="37" fillId="69" borderId="35" xfId="669" applyNumberFormat="1" applyFont="1" applyFill="1" applyBorder="1" applyAlignment="1">
      <alignment horizontal="center"/>
    </xf>
    <xf numFmtId="0" fontId="17" fillId="0" borderId="0" xfId="660" applyFont="1" applyAlignment="1">
      <alignment horizontal="center"/>
    </xf>
    <xf numFmtId="49" fontId="14" fillId="0" borderId="34" xfId="660" applyNumberFormat="1" applyBorder="1" applyAlignment="1">
      <alignment vertical="center"/>
    </xf>
    <xf numFmtId="0" fontId="14" fillId="0" borderId="34" xfId="660" applyBorder="1" applyAlignment="1">
      <alignment vertical="center"/>
    </xf>
    <xf numFmtId="0" fontId="14" fillId="0" borderId="38" xfId="660" applyBorder="1" applyAlignment="1">
      <alignment vertical="center"/>
    </xf>
    <xf numFmtId="3" fontId="169" fillId="71" borderId="39" xfId="1094" applyNumberFormat="1" applyFont="1" applyFill="1" applyBorder="1" applyAlignment="1">
      <alignment horizontal="center" vertical="center" wrapText="1"/>
    </xf>
    <xf numFmtId="0" fontId="150" fillId="0" borderId="13" xfId="1094" applyBorder="1" applyAlignment="1">
      <alignment horizontal="center" vertical="center" wrapText="1"/>
    </xf>
    <xf numFmtId="0" fontId="169" fillId="71" borderId="39" xfId="1094" applyFont="1" applyFill="1" applyBorder="1" applyAlignment="1">
      <alignment horizontal="center" vertical="center"/>
    </xf>
    <xf numFmtId="0" fontId="150" fillId="0" borderId="11" xfId="1094" applyBorder="1" applyAlignment="1">
      <alignment horizontal="center" vertical="center"/>
    </xf>
    <xf numFmtId="3" fontId="169" fillId="71" borderId="13" xfId="1094" applyNumberFormat="1" applyFont="1" applyFill="1" applyBorder="1" applyAlignment="1">
      <alignment horizontal="center" vertical="center" wrapText="1"/>
    </xf>
    <xf numFmtId="4" fontId="169" fillId="71" borderId="10" xfId="1094" applyNumberFormat="1" applyFont="1" applyFill="1" applyBorder="1" applyAlignment="1">
      <alignment horizontal="center" vertical="center"/>
    </xf>
    <xf numFmtId="0" fontId="150" fillId="0" borderId="49" xfId="1094" applyBorder="1" applyAlignment="1">
      <alignment horizontal="center"/>
    </xf>
    <xf numFmtId="0" fontId="167" fillId="46" borderId="0" xfId="1094" applyFont="1" applyFill="1" applyAlignment="1">
      <alignment horizontal="left"/>
    </xf>
    <xf numFmtId="0" fontId="150" fillId="0" borderId="0" xfId="1094" applyAlignment="1">
      <alignment horizontal="left"/>
    </xf>
    <xf numFmtId="221" fontId="169" fillId="71" borderId="23" xfId="1094" applyNumberFormat="1" applyFont="1" applyFill="1" applyBorder="1" applyAlignment="1">
      <alignment horizontal="center" vertical="center"/>
    </xf>
    <xf numFmtId="0" fontId="150" fillId="0" borderId="23" xfId="1094" applyBorder="1" applyAlignment="1">
      <alignment horizontal="center" vertical="center"/>
    </xf>
    <xf numFmtId="0" fontId="169" fillId="71" borderId="11" xfId="1094" applyFont="1" applyFill="1" applyBorder="1" applyAlignment="1">
      <alignment horizontal="center" vertical="center"/>
    </xf>
    <xf numFmtId="3" fontId="169" fillId="71" borderId="11" xfId="1094" applyNumberFormat="1" applyFont="1" applyFill="1" applyBorder="1" applyAlignment="1">
      <alignment horizontal="center" vertical="center" wrapText="1"/>
    </xf>
    <xf numFmtId="49" fontId="183" fillId="0" borderId="0" xfId="660" applyNumberFormat="1" applyFont="1" applyAlignment="1">
      <alignment horizontal="center"/>
    </xf>
    <xf numFmtId="165" fontId="183" fillId="0" borderId="0" xfId="660" applyNumberFormat="1" applyFont="1" applyAlignment="1">
      <alignment horizontal="center" vertical="center"/>
    </xf>
    <xf numFmtId="165" fontId="14" fillId="0" borderId="0" xfId="660" applyNumberFormat="1"/>
    <xf numFmtId="165" fontId="183" fillId="0" borderId="0" xfId="660" applyNumberFormat="1" applyFont="1" applyAlignment="1">
      <alignment horizontal="center"/>
    </xf>
    <xf numFmtId="0" fontId="107" fillId="0" borderId="0" xfId="660" applyFont="1" applyAlignment="1">
      <alignment horizontal="left" vertical="center"/>
    </xf>
    <xf numFmtId="49" fontId="185" fillId="0" borderId="0" xfId="660" applyNumberFormat="1" applyFont="1" applyAlignment="1">
      <alignment horizontal="left" vertical="center"/>
    </xf>
    <xf numFmtId="49" fontId="14" fillId="0" borderId="0" xfId="660" applyNumberFormat="1" applyAlignment="1">
      <alignment horizontal="left"/>
    </xf>
    <xf numFmtId="0" fontId="186" fillId="0" borderId="0" xfId="660" applyFont="1" applyAlignment="1">
      <alignment horizontal="left"/>
    </xf>
    <xf numFmtId="0" fontId="14" fillId="0" borderId="0" xfId="660" applyAlignment="1">
      <alignment horizontal="right"/>
    </xf>
    <xf numFmtId="0" fontId="42" fillId="0" borderId="0" xfId="660" applyFont="1"/>
    <xf numFmtId="0" fontId="14" fillId="0" borderId="0" xfId="660" applyAlignment="1">
      <alignment horizontal="left"/>
    </xf>
    <xf numFmtId="49" fontId="42" fillId="0" borderId="0" xfId="660" applyNumberFormat="1" applyFont="1" applyAlignment="1">
      <alignment horizontal="left"/>
    </xf>
    <xf numFmtId="0" fontId="42" fillId="0" borderId="0" xfId="660" applyFont="1" applyAlignment="1">
      <alignment horizontal="right"/>
    </xf>
    <xf numFmtId="165" fontId="18" fillId="0" borderId="0" xfId="660" applyNumberFormat="1" applyFont="1"/>
    <xf numFmtId="44" fontId="14" fillId="0" borderId="0" xfId="660" applyNumberFormat="1"/>
    <xf numFmtId="165" fontId="42" fillId="0" borderId="0" xfId="660" applyNumberFormat="1" applyFont="1"/>
    <xf numFmtId="44" fontId="42" fillId="0" borderId="0" xfId="660" applyNumberFormat="1" applyFont="1"/>
    <xf numFmtId="165" fontId="14" fillId="0" borderId="0" xfId="660" applyNumberFormat="1" applyAlignment="1">
      <alignment horizontal="center" vertical="center"/>
    </xf>
    <xf numFmtId="165" fontId="14" fillId="0" borderId="0" xfId="660" applyNumberFormat="1" applyAlignment="1">
      <alignment horizontal="center"/>
    </xf>
    <xf numFmtId="0" fontId="18" fillId="0" borderId="0" xfId="660" applyFont="1" applyAlignment="1">
      <alignment horizontal="left"/>
    </xf>
    <xf numFmtId="165" fontId="187" fillId="0" borderId="0" xfId="660" applyNumberFormat="1" applyFont="1" applyAlignment="1">
      <alignment horizontal="right"/>
    </xf>
  </cellXfs>
  <cellStyles count="1096">
    <cellStyle name="_02 Výkaz výměr BS" xfId="1" xr:uid="{00000000-0005-0000-0000-000000000000}"/>
    <cellStyle name="_02 Výkaz výměr BS_Rozpočet-Pohořelec" xfId="2" xr:uid="{00000000-0005-0000-0000-000001000000}"/>
    <cellStyle name="_02 Výkaz výměr EPS" xfId="3" xr:uid="{00000000-0005-0000-0000-000002000000}"/>
    <cellStyle name="_02 Výkaz výměr EPS_Rozpočet-Pohořelec" xfId="4" xr:uid="{00000000-0005-0000-0000-000003000000}"/>
    <cellStyle name="_04_OP_Hala N1_6WX01-05_vod.hosp._080130" xfId="5" xr:uid="{00000000-0005-0000-0000-000004000000}"/>
    <cellStyle name="_04_STMO_NS01_SO01-SO04_rozpocet_090313" xfId="6" xr:uid="{00000000-0005-0000-0000-000005000000}"/>
    <cellStyle name="_05 rozpočet 3 s RKZ" xfId="7" xr:uid="{00000000-0005-0000-0000-000006000000}"/>
    <cellStyle name="_05_AGC_Bar_SO0708_WX01-02_080328" xfId="8" xr:uid="{00000000-0005-0000-0000-000007000000}"/>
    <cellStyle name="_05_GVB_EW_01_TP7_061207" xfId="9" xr:uid="{00000000-0005-0000-0000-000008000000}"/>
    <cellStyle name="_05_GVB_EW_01_TP7_061207_04_M13_SHZ_6ZX_SOUPIS VÝKONU_090514" xfId="10" xr:uid="{00000000-0005-0000-0000-000009000000}"/>
    <cellStyle name="_05_GVB_EY_EV_01_TP7_061201" xfId="11" xr:uid="{00000000-0005-0000-0000-00000A000000}"/>
    <cellStyle name="_05_GVB_EY_EV_01_TP7_061201_04_M13_SHZ_6ZX_SOUPIS VÝKONU_090514" xfId="12" xr:uid="{00000000-0005-0000-0000-00000B000000}"/>
    <cellStyle name="_06_AGC_Bar_WX0102_BQ_oceneni_wat manag _080206" xfId="13" xr:uid="{00000000-0005-0000-0000-00000C000000}"/>
    <cellStyle name="_06_GCZ_BQ_SO_1145" xfId="14" xr:uid="{00000000-0005-0000-0000-00000D000000}"/>
    <cellStyle name="_06_GCZ_BQ_SO_1241_Hruba" xfId="15" xr:uid="{00000000-0005-0000-0000-00000E000000}"/>
    <cellStyle name="_06_GCZ_BQ_SO_1242+1710_Hruba" xfId="16" xr:uid="{00000000-0005-0000-0000-00000F000000}"/>
    <cellStyle name="_06_GCZ_BQ_SO_1510_Hruba" xfId="17" xr:uid="{00000000-0005-0000-0000-000010000000}"/>
    <cellStyle name="_06_GCZ_BQ_SO_1810_Hruba" xfId="18" xr:uid="{00000000-0005-0000-0000-000011000000}"/>
    <cellStyle name="_06_GCZ_BQ_SO_WX_061120" xfId="19" xr:uid="{00000000-0005-0000-0000-000012000000}"/>
    <cellStyle name="_06_GCZ_BQ_SO_WX_061207oceneni" xfId="20" xr:uid="{00000000-0005-0000-0000-000013000000}"/>
    <cellStyle name="_06_GVB_TP7_NS07_070105_oceneni" xfId="21" xr:uid="{00000000-0005-0000-0000-000014000000}"/>
    <cellStyle name="_07-Výkaz výměr" xfId="22" xr:uid="{00000000-0005-0000-0000-000015000000}"/>
    <cellStyle name="_07-Výkaz výměr_Rozpočet-Pohořelec" xfId="23" xr:uid="{00000000-0005-0000-0000-000016000000}"/>
    <cellStyle name="_13-057-Pohorelec-ZTV-VV-cena" xfId="24" xr:uid="{00000000-0005-0000-0000-000017000000}"/>
    <cellStyle name="_134-08 Aldis HK_email" xfId="25" xr:uid="{00000000-0005-0000-0000-000018000000}"/>
    <cellStyle name="_166_PP_0103_ENN_sp_1 objekt A,C,D,F,I,P1" xfId="26" xr:uid="{00000000-0005-0000-0000-000019000000}"/>
    <cellStyle name="_166_PP_0103_ENN_sp_1 objekt A,C,D,F,I,P1_SO_010_Dil_c.39_EPS_JIMI_OSTRÁ" xfId="27" xr:uid="{00000000-0005-0000-0000-00001A000000}"/>
    <cellStyle name="_166_PP_0103_ENN_sp_1 objekt A,C,D,F,I,P1_SO_010_Dil_c.40_EZS_JIMI_OSTRÁ" xfId="28" xr:uid="{00000000-0005-0000-0000-00001B000000}"/>
    <cellStyle name="_166_PP_101_ENN_SP objekt A" xfId="29" xr:uid="{00000000-0005-0000-0000-00001C000000}"/>
    <cellStyle name="_166_PP_101_ENN_SP objekt A_SO_010_Dil_c.39_EPS_JIMI_OSTRÁ" xfId="30" xr:uid="{00000000-0005-0000-0000-00001D000000}"/>
    <cellStyle name="_166_PP_101_ENN_SP objekt A_SO_010_Dil_c.40_EZS_JIMI_OSTRÁ" xfId="31" xr:uid="{00000000-0005-0000-0000-00001E000000}"/>
    <cellStyle name="_5385_2_IPB_WX_SO 16-19_FOT_070716" xfId="32" xr:uid="{00000000-0005-0000-0000-00001F000000}"/>
    <cellStyle name="_5385_2_IPB_WX_SO 16-19_FOT_070716_04_M13_SHZ_6ZX_SOUPIS VÝKONU_090514" xfId="33" xr:uid="{00000000-0005-0000-0000-000020000000}"/>
    <cellStyle name="_5411_OP_Infrastruktura_VZOR_080123" xfId="34" xr:uid="{00000000-0005-0000-0000-000021000000}"/>
    <cellStyle name="_5463_04_NUC_XX01_FOT_200_Hala17_070405" xfId="35" xr:uid="{00000000-0005-0000-0000-000022000000}"/>
    <cellStyle name="_5463_04_NUC_XX01_FOT_200_Hala17_070405_04_M13_SHZ_6ZX_SOUPIS VÝKONU_090514" xfId="36" xr:uid="{00000000-0005-0000-0000-000023000000}"/>
    <cellStyle name="_5506_komunikace_VV_070723" xfId="37" xr:uid="{00000000-0005-0000-0000-000024000000}"/>
    <cellStyle name="_5559_PP_NS_vzor_070913" xfId="38" xr:uid="{00000000-0005-0000-0000-000025000000}"/>
    <cellStyle name="_5559_PP_NS_vzor_070913_04_M13_SHZ_6ZX_SOUPIS VÝKONU_090514" xfId="39" xr:uid="{00000000-0005-0000-0000-000026000000}"/>
    <cellStyle name="_5610_05_AGC_Bar_XXXX_FOT_080326" xfId="40" xr:uid="{00000000-0005-0000-0000-000027000000}"/>
    <cellStyle name="_5610_06_AGC_Bar_XXXX_FOT_000_vzor_080103" xfId="41" xr:uid="{00000000-0005-0000-0000-000028000000}"/>
    <cellStyle name="_5674_HANWHA_kan.splaskova_080619" xfId="42" xr:uid="{00000000-0005-0000-0000-000029000000}"/>
    <cellStyle name="_5674_HANWHA_odvodn.ploch_080609" xfId="43" xr:uid="{00000000-0005-0000-0000-00002A000000}"/>
    <cellStyle name="_5674_HANWHA_vod.pozarni_FOT_0800609" xfId="44" xr:uid="{00000000-0005-0000-0000-00002B000000}"/>
    <cellStyle name="_6156_BD Petřiny_propočet DSP_úprava ceny_070125" xfId="45" xr:uid="{00000000-0005-0000-0000-00002C000000}"/>
    <cellStyle name="_6156_BD Petřiny_propočet DSP_úprava ceny_070125__1-6-Minigolf_RO_101118_FINAL" xfId="46" xr:uid="{00000000-0005-0000-0000-00002D000000}"/>
    <cellStyle name="_6156_BD Petřiny_propočet DSP_úprava ceny_070125_HIT_KOM_rozpocet" xfId="47" xr:uid="{00000000-0005-0000-0000-00002E000000}"/>
    <cellStyle name="_6156_BD Petřiny_propočet DSP_úprava ceny_070125_HIT-PP-SO04-energetika" xfId="48" xr:uid="{00000000-0005-0000-0000-00002F000000}"/>
    <cellStyle name="_6156_BD Petřiny_propočet DSP_úprava ceny_070125_HIT-SPEC-ESL-EPS-090723" xfId="49" xr:uid="{00000000-0005-0000-0000-000030000000}"/>
    <cellStyle name="_6156_BD Petřiny_propočet DSP_úprava ceny_070125_HIT-VZ-PP-R" xfId="50" xr:uid="{00000000-0005-0000-0000-000031000000}"/>
    <cellStyle name="_6156_BD Petřiny_propočet DSP_úprava ceny_070125_Výkaz výměr ZTI - HIT Litoměřice-rev 4" xfId="51" xr:uid="{00000000-0005-0000-0000-000032000000}"/>
    <cellStyle name="_6VX01" xfId="52" xr:uid="{00000000-0005-0000-0000-000033000000}"/>
    <cellStyle name="_7071_Gymnázium Zborovská_SO 02_VV" xfId="53" xr:uid="{00000000-0005-0000-0000-000034000000}"/>
    <cellStyle name="_7071_Gymnázium Zborovská_SO 02_VV__1-6-Minigolf_RO_101118_FINAL" xfId="54" xr:uid="{00000000-0005-0000-0000-000035000000}"/>
    <cellStyle name="_7071_Gymnázium Zborovská_SO 02_VV_HIT_KOM_rozpocet" xfId="55" xr:uid="{00000000-0005-0000-0000-000036000000}"/>
    <cellStyle name="_7071_Gymnázium Zborovská_SO 02_VV_HIT-PP-SO04-energetika" xfId="56" xr:uid="{00000000-0005-0000-0000-000037000000}"/>
    <cellStyle name="_7071_Gymnázium Zborovská_SO 02_VV_HIT-SPEC-ESL-EPS-090723" xfId="57" xr:uid="{00000000-0005-0000-0000-000038000000}"/>
    <cellStyle name="_7071_Gymnázium Zborovská_SO 02_VV_HIT-VZ-PP-R" xfId="58" xr:uid="{00000000-0005-0000-0000-000039000000}"/>
    <cellStyle name="_7071_Gymnázium Zborovská_SO 02_VV_Výkaz výměr ZTI - HIT Litoměřice-rev 4" xfId="59" xr:uid="{00000000-0005-0000-0000-00003A000000}"/>
    <cellStyle name="_BoQ Hanka finishes" xfId="60" xr:uid="{00000000-0005-0000-0000-00003B000000}"/>
    <cellStyle name="_BVG TP 7_Complete_061204" xfId="61" xr:uid="{00000000-0005-0000-0000-00003C000000}"/>
    <cellStyle name="_BVG TP 7_Complete_061204_04_M13_SHZ_6ZX_SOUPIS VÝKONU_090514" xfId="62" xr:uid="{00000000-0005-0000-0000-00003D000000}"/>
    <cellStyle name="_C.1.10.1 Rozpočet EPS" xfId="63" xr:uid="{00000000-0005-0000-0000-00003E000000}"/>
    <cellStyle name="_C.1.10.1 Rozpočet EPS_Rozpočet-Pohořelec" xfId="64" xr:uid="{00000000-0005-0000-0000-00003F000000}"/>
    <cellStyle name="_C.1.10.2 Rozpočet BS" xfId="65" xr:uid="{00000000-0005-0000-0000-000040000000}"/>
    <cellStyle name="_C.1.10.2 Rozpočet BS_Rozpočet-Pohořelec" xfId="66" xr:uid="{00000000-0005-0000-0000-000041000000}"/>
    <cellStyle name="_C.1.3 Rozpočet ZTI" xfId="67" xr:uid="{00000000-0005-0000-0000-000042000000}"/>
    <cellStyle name="_C.1.3 Rozpočet ZTI_Rozpočet-Pohořelec" xfId="68" xr:uid="{00000000-0005-0000-0000-000043000000}"/>
    <cellStyle name="_C.1.4 Rozpočet ÚT" xfId="69" xr:uid="{00000000-0005-0000-0000-000044000000}"/>
    <cellStyle name="_C.1.4 Rozpočet ÚT_Rozpočet-Pohořelec" xfId="70" xr:uid="{00000000-0005-0000-0000-000045000000}"/>
    <cellStyle name="_C.1.5 Rozpočet VZT" xfId="71" xr:uid="{00000000-0005-0000-0000-000046000000}"/>
    <cellStyle name="_C.1.5 Rozpočet VZT_Rozpočet-Pohořelec" xfId="72" xr:uid="{00000000-0005-0000-0000-000047000000}"/>
    <cellStyle name="_C.1.6 Rozpočet CHL" xfId="73" xr:uid="{00000000-0005-0000-0000-000048000000}"/>
    <cellStyle name="_C.1.6 Rozpočet CHL_Rozpočet-Pohořelec" xfId="74" xr:uid="{00000000-0005-0000-0000-000049000000}"/>
    <cellStyle name="_C.1.7 Rozpočet MaR" xfId="75" xr:uid="{00000000-0005-0000-0000-00004A000000}"/>
    <cellStyle name="_C.1.7 Rozpočet MaR_Rozpočet-Pohořelec" xfId="76" xr:uid="{00000000-0005-0000-0000-00004B000000}"/>
    <cellStyle name="_C.1.7_vykazv_MaR" xfId="77" xr:uid="{00000000-0005-0000-0000-00004C000000}"/>
    <cellStyle name="_C.1.7_vykazv_MaR_Rozpočet-Pohořelec" xfId="78" xr:uid="{00000000-0005-0000-0000-00004D000000}"/>
    <cellStyle name="_C.1.8 Rozpočet SILNO" xfId="79" xr:uid="{00000000-0005-0000-0000-00004E000000}"/>
    <cellStyle name="_C.1.8 Rozpočet SILNO_Rozpočet-Pohořelec" xfId="80" xr:uid="{00000000-0005-0000-0000-00004F000000}"/>
    <cellStyle name="_C.4 Rozpočet Přípojka elektro" xfId="81" xr:uid="{00000000-0005-0000-0000-000050000000}"/>
    <cellStyle name="_C.4 Rozpočet Přípojka elektro_Rozpočet-Pohořelec" xfId="82" xr:uid="{00000000-0005-0000-0000-000051000000}"/>
    <cellStyle name="_C4_04_Vřkaz vřmýr" xfId="83" xr:uid="{00000000-0005-0000-0000-000052000000}"/>
    <cellStyle name="_C4_04_Vřkaz vřmýr_Rozpočet-Pohořelec" xfId="84" xr:uid="{00000000-0005-0000-0000-000053000000}"/>
    <cellStyle name="_Copy of JP - BoQ new" xfId="85" xr:uid="{00000000-0005-0000-0000-000054000000}"/>
    <cellStyle name="_ElSil Nabídka_MTS Letná_250708 Revize2" xfId="86" xr:uid="{00000000-0005-0000-0000-000055000000}"/>
    <cellStyle name="_ElSil ZS stavba 307B Most přes rybník Koberný 041108" xfId="87" xr:uid="{00000000-0005-0000-0000-000056000000}"/>
    <cellStyle name="_F6_BS_SO 01+04_6SX01" xfId="88" xr:uid="{00000000-0005-0000-0000-000057000000}"/>
    <cellStyle name="_Formular_nabidky_RC_2003" xfId="89" xr:uid="{00000000-0005-0000-0000-000058000000}"/>
    <cellStyle name="_FOXCONN - FoT - SO16.3_060523" xfId="90" xr:uid="{00000000-0005-0000-0000-000059000000}"/>
    <cellStyle name="_FOXCONN - FoT - SO16.3_060627" xfId="91" xr:uid="{00000000-0005-0000-0000-00005A000000}"/>
    <cellStyle name="_GE Security PRICEBOOK 2009 MASTER V1.6a 09-06-28  1200" xfId="92" xr:uid="{00000000-0005-0000-0000-00005B000000}"/>
    <cellStyle name="_GVB_ TP 7_6-NS07_061206 zm oc" xfId="93" xr:uid="{00000000-0005-0000-0000-00005C000000}"/>
    <cellStyle name="_GVB_ TP 7_6-NS07_061206 zm oc_04_M13_SHZ_6ZX_SOUPIS VÝKONU_090514" xfId="94" xr:uid="{00000000-0005-0000-0000-00005D000000}"/>
    <cellStyle name="_GVB_ TP 7_6-NS07_061207 zm" xfId="95" xr:uid="{00000000-0005-0000-0000-00005E000000}"/>
    <cellStyle name="_GVB_ TP 7_6-NS07_061207 zm_04_M13_SHZ_6ZX_SOUPIS VÝKONU_090514" xfId="96" xr:uid="{00000000-0005-0000-0000-00005F000000}"/>
    <cellStyle name="_GVB_ TP7_6IK01A_BQ_SO1141_070104" xfId="97" xr:uid="{00000000-0005-0000-0000-000060000000}"/>
    <cellStyle name="_GVB_ TP7_6IK01A_BQ_SO1141_070104_04_M13_SHZ_6ZX_SOUPIS VÝKONU_090514" xfId="98" xr:uid="{00000000-0005-0000-0000-000061000000}"/>
    <cellStyle name="_GVB_ TP7_NS07_rev 2_070205_ BQ" xfId="99" xr:uid="{00000000-0005-0000-0000-000062000000}"/>
    <cellStyle name="_GVB_ TP7_NS07_rev 2_070205_ BQ_04_M13_SHZ_6ZX_SOUPIS VÝKONU_090514" xfId="100" xr:uid="{00000000-0005-0000-0000-000063000000}"/>
    <cellStyle name="_GVB_ TP7_NS07_rev.1_070111ocenění" xfId="101" xr:uid="{00000000-0005-0000-0000-000064000000}"/>
    <cellStyle name="_GVB_ TP7_NS07_rev.1_070111ocenění_04_M13_SHZ_6ZX_SOUPIS VÝKONU_090514" xfId="102" xr:uid="{00000000-0005-0000-0000-000065000000}"/>
    <cellStyle name="_GVB_ TP7_NS07_rev.1_070116ocenění" xfId="103" xr:uid="{00000000-0005-0000-0000-000066000000}"/>
    <cellStyle name="_GVB_ TP7_NS07_rev.1_070116ocenění_04_M13_SHZ_6ZX_SOUPIS VÝKONU_090514" xfId="104" xr:uid="{00000000-0005-0000-0000-000067000000}"/>
    <cellStyle name="_GVB_TP7_F5_Water Treat.070223_" xfId="105" xr:uid="{00000000-0005-0000-0000-000068000000}"/>
    <cellStyle name="_GVB_TP7_F5_Water Treat.070223__04_M13_SHZ_6ZX_SOUPIS VÝKONU_090514" xfId="106" xr:uid="{00000000-0005-0000-0000-000069000000}"/>
    <cellStyle name="_GVB_TP7_F5_Water Treat.070731_" xfId="107" xr:uid="{00000000-0005-0000-0000-00006A000000}"/>
    <cellStyle name="_GVB_TP7_F5_Water Treat.070731__04_M13_SHZ_6ZX_SOUPIS VÝKONU_090514" xfId="108" xr:uid="{00000000-0005-0000-0000-00006B000000}"/>
    <cellStyle name="_GVP_TP 7_stoka DA3_070130 - mp" xfId="109" xr:uid="{00000000-0005-0000-0000-00006C000000}"/>
    <cellStyle name="_JindrichBudgetOct08" xfId="110" xr:uid="{00000000-0005-0000-0000-00006D000000}"/>
    <cellStyle name="_JP - BoQ Dan Jonak" xfId="111" xr:uid="{00000000-0005-0000-0000-00006E000000}"/>
    <cellStyle name="_kalkulace ElSil ZS stavba 307B Most přes rybník Koberný 031108" xfId="112" xr:uid="{00000000-0005-0000-0000-00006F000000}"/>
    <cellStyle name="_kalkulace ElSil_COPA_Centrum_Národní_Revize1_130209" xfId="113" xr:uid="{00000000-0005-0000-0000-000070000000}"/>
    <cellStyle name="_Ladronka_2_VV-DVD_kontrola_FINAL" xfId="114" xr:uid="{00000000-0005-0000-0000-000071000000}"/>
    <cellStyle name="_Ladronka_2_VV-DVD_kontrola_FINAL 2" xfId="115" xr:uid="{00000000-0005-0000-0000-000072000000}"/>
    <cellStyle name="_Ladronka_2_VV-DVD_kontrola_FINAL 2 2" xfId="116" xr:uid="{00000000-0005-0000-0000-000073000000}"/>
    <cellStyle name="_Ladronka_2_VV-DVD_kontrola_FINAL 2 3" xfId="117" xr:uid="{00000000-0005-0000-0000-000074000000}"/>
    <cellStyle name="_Ladronka_2_VV-DVD_kontrola_FINAL 2 4" xfId="118" xr:uid="{00000000-0005-0000-0000-000075000000}"/>
    <cellStyle name="_Ladronka_2_VV-DVD_kontrola_FINAL 2 5" xfId="119" xr:uid="{00000000-0005-0000-0000-000076000000}"/>
    <cellStyle name="_Ladronka_2_VV-DVD_kontrola_FINAL 2 6" xfId="120" xr:uid="{00000000-0005-0000-0000-000077000000}"/>
    <cellStyle name="_Ladronka_2_VV-DVD_kontrola_FINAL 2__1-6-Minigolf_RO_101118_FINAL" xfId="121" xr:uid="{00000000-0005-0000-0000-000078000000}"/>
    <cellStyle name="_Ladronka_2_VV-DVD_kontrola_FINAL 2_Rozpočet" xfId="122" xr:uid="{00000000-0005-0000-0000-000079000000}"/>
    <cellStyle name="_Ladronka_2_VV-DVD_kontrola_FINAL 2_Rozpočet_1" xfId="123" xr:uid="{00000000-0005-0000-0000-00007A000000}"/>
    <cellStyle name="_Ladronka_2_VV-DVD_kontrola_FINAL_HIT-SPEC-ESL-EPS-090723" xfId="124" xr:uid="{00000000-0005-0000-0000-00007B000000}"/>
    <cellStyle name="_Ladronka_2_VV-DVD_kontrola_FINAL_HIT-VZ-PP-R" xfId="125" xr:uid="{00000000-0005-0000-0000-00007C000000}"/>
    <cellStyle name="_MaR" xfId="126" xr:uid="{00000000-0005-0000-0000-00007D000000}"/>
    <cellStyle name="_MS Čáslav výkazy kpl" xfId="127" xr:uid="{00000000-0005-0000-0000-00007E000000}"/>
    <cellStyle name="_Mustr_nab_20111110_VM" xfId="128" xr:uid="{00000000-0005-0000-0000-00007F000000}"/>
    <cellStyle name="_Nabídka KV SiPass" xfId="129" xr:uid="{00000000-0005-0000-0000-000080000000}"/>
    <cellStyle name="_Nabídka MTS - ON_Příbram revize0" xfId="130" xr:uid="{00000000-0005-0000-0000-000081000000}"/>
    <cellStyle name="_odhad cen_GVB_ TP 7_6-NS07_061207 zm" xfId="131" xr:uid="{00000000-0005-0000-0000-000082000000}"/>
    <cellStyle name="_odhad cen_GVB_ TP 7_6-NS07_061207 zm_04_M13_SHZ_6ZX_SOUPIS VÝKONU_090514" xfId="132" xr:uid="{00000000-0005-0000-0000-000083000000}"/>
    <cellStyle name="_PC03_08_vykaz vymer1" xfId="133" xr:uid="{00000000-0005-0000-0000-000084000000}"/>
    <cellStyle name="_PERSONAL" xfId="134" xr:uid="{00000000-0005-0000-0000-000085000000}"/>
    <cellStyle name="_PERSONAL 2" xfId="135" xr:uid="{00000000-0005-0000-0000-000086000000}"/>
    <cellStyle name="_PERSONAL__1-6-Minigolf_RO_101118_FINAL" xfId="136" xr:uid="{00000000-0005-0000-0000-000087000000}"/>
    <cellStyle name="_PERSONAL_1" xfId="137" xr:uid="{00000000-0005-0000-0000-000088000000}"/>
    <cellStyle name="_PERSONAL_1 2" xfId="138" xr:uid="{00000000-0005-0000-0000-000089000000}"/>
    <cellStyle name="_PERSONAL_1__1-6-Minigolf_RO_101118_FINAL" xfId="139" xr:uid="{00000000-0005-0000-0000-00008A000000}"/>
    <cellStyle name="_PERSONAL_1_HIT_KOM_rozpocet" xfId="140" xr:uid="{00000000-0005-0000-0000-00008B000000}"/>
    <cellStyle name="_PERSONAL_1_HIT-PP-SO04-energetika" xfId="141" xr:uid="{00000000-0005-0000-0000-00008C000000}"/>
    <cellStyle name="_PERSONAL_1_HIT-SPEC-ESL-EPS-090723" xfId="142" xr:uid="{00000000-0005-0000-0000-00008D000000}"/>
    <cellStyle name="_PERSONAL_1_HIT-VZ-PP-R" xfId="143" xr:uid="{00000000-0005-0000-0000-00008E000000}"/>
    <cellStyle name="_PERSONAL_1_SO_010_Dil_c.39_EPS_JIMI_OSTRÁ" xfId="144" xr:uid="{00000000-0005-0000-0000-00008F000000}"/>
    <cellStyle name="_PERSONAL_1_SO_010_Dil_c.40_EZS_JIMI_OSTRÁ" xfId="145" xr:uid="{00000000-0005-0000-0000-000090000000}"/>
    <cellStyle name="_PERSONAL_1_Výkaz výměr ZTI - HIT Litoměřice-rev 4" xfId="146" xr:uid="{00000000-0005-0000-0000-000091000000}"/>
    <cellStyle name="_PERSONAL_HIT_KOM_rozpocet" xfId="147" xr:uid="{00000000-0005-0000-0000-000092000000}"/>
    <cellStyle name="_PERSONAL_HIT-PP-SO04-energetika" xfId="148" xr:uid="{00000000-0005-0000-0000-000093000000}"/>
    <cellStyle name="_PERSONAL_HIT-SPEC-ESL-EPS-090723" xfId="149" xr:uid="{00000000-0005-0000-0000-000094000000}"/>
    <cellStyle name="_PERSONAL_HIT-VZ-PP-R" xfId="150" xr:uid="{00000000-0005-0000-0000-000095000000}"/>
    <cellStyle name="_PERSONAL_Profese výrobky Boleslav 14" xfId="151" xr:uid="{00000000-0005-0000-0000-000096000000}"/>
    <cellStyle name="_PERSONAL_SO_010_Dil_c.39_EPS_JIMI_OSTRÁ" xfId="152" xr:uid="{00000000-0005-0000-0000-000097000000}"/>
    <cellStyle name="_PERSONAL_SO_010_Dil_c.40_EZS_JIMI_OSTRÁ" xfId="153" xr:uid="{00000000-0005-0000-0000-000098000000}"/>
    <cellStyle name="_PERSONAL_Výkaz výměr ZTI - HIT Litoměřice-rev 4" xfId="154" xr:uid="{00000000-0005-0000-0000-000099000000}"/>
    <cellStyle name="_PO_C4-001d_ZTI vykaz vymer_TD-0" xfId="155" xr:uid="{00000000-0005-0000-0000-00009A000000}"/>
    <cellStyle name="_PO_C4-002b_DOMEK vykaz vymer" xfId="156" xr:uid="{00000000-0005-0000-0000-00009B000000}"/>
    <cellStyle name="_PO_C4-100_ZTI vykaz vymer_TD-0" xfId="157" xr:uid="{00000000-0005-0000-0000-00009C000000}"/>
    <cellStyle name="_PO_C4-300_PLYN vykaz vymer_TD-0" xfId="158" xr:uid="{00000000-0005-0000-0000-00009D000000}"/>
    <cellStyle name="_PO_D2-001d_ZTI vykaz vymer_TD-0" xfId="159" xr:uid="{00000000-0005-0000-0000-00009E000000}"/>
    <cellStyle name="_PO_D2-002b_DOMEK vykaz vymer_TD-0" xfId="160" xr:uid="{00000000-0005-0000-0000-00009F000000}"/>
    <cellStyle name="_PO_D2-100_ZTI vykaz vymer_TD" xfId="161" xr:uid="{00000000-0005-0000-0000-0000A0000000}"/>
    <cellStyle name="_PO_D2-300_PLYN vykaz vymer_TD" xfId="162" xr:uid="{00000000-0005-0000-0000-0000A1000000}"/>
    <cellStyle name="_propočet kubatur čerpací stanice - šachty" xfId="163" xr:uid="{00000000-0005-0000-0000-0000A2000000}"/>
    <cellStyle name="_propočet kubatur šachty" xfId="164" xr:uid="{00000000-0005-0000-0000-0000A3000000}"/>
    <cellStyle name="_PS 01 Rozpočet - stl. vzduch technický" xfId="165" xr:uid="{00000000-0005-0000-0000-0000A4000000}"/>
    <cellStyle name="_PS 01 Rozpočet - stl. vzduch technický_Rozpočet-Pohořelec" xfId="166" xr:uid="{00000000-0005-0000-0000-0000A5000000}"/>
    <cellStyle name="_PS 01 Rozpočet - stolový výtah" xfId="167" xr:uid="{00000000-0005-0000-0000-0000A6000000}"/>
    <cellStyle name="_PS 01 Rozpočet - stolový výtah_Rozpočet-Pohořelec" xfId="168" xr:uid="{00000000-0005-0000-0000-0000A7000000}"/>
    <cellStyle name="_PS 01 Rozpočet - vysavač" xfId="169" xr:uid="{00000000-0005-0000-0000-0000A8000000}"/>
    <cellStyle name="_PS 01 Rozpočet - vysavač_Rozpočet-Pohořelec" xfId="170" xr:uid="{00000000-0005-0000-0000-0000A9000000}"/>
    <cellStyle name="_PS 01 Rozpočet -jeřáb" xfId="171" xr:uid="{00000000-0005-0000-0000-0000AA000000}"/>
    <cellStyle name="_PS 01 Rozpočet -jeřáb_Rozpočet-Pohořelec" xfId="172" xr:uid="{00000000-0005-0000-0000-0000AB000000}"/>
    <cellStyle name="_Q-Sadovky-výkaz-2003-07-01" xfId="173" xr:uid="{00000000-0005-0000-0000-0000AC000000}"/>
    <cellStyle name="_Q-Sadovky-výkaz-2003-07-01 2" xfId="174" xr:uid="{00000000-0005-0000-0000-0000AD000000}"/>
    <cellStyle name="_Q-Sadovky-výkaz-2003-07-01_1" xfId="175" xr:uid="{00000000-0005-0000-0000-0000AE000000}"/>
    <cellStyle name="_Q-Sadovky-výkaz-2003-07-01_1 2" xfId="176" xr:uid="{00000000-0005-0000-0000-0000AF000000}"/>
    <cellStyle name="_Q-Sadovky-výkaz-2003-07-01_1 2 2" xfId="177" xr:uid="{00000000-0005-0000-0000-0000B0000000}"/>
    <cellStyle name="_Q-Sadovky-výkaz-2003-07-01_1 2 3" xfId="178" xr:uid="{00000000-0005-0000-0000-0000B1000000}"/>
    <cellStyle name="_Q-Sadovky-výkaz-2003-07-01_1 2 4" xfId="179" xr:uid="{00000000-0005-0000-0000-0000B2000000}"/>
    <cellStyle name="_Q-Sadovky-výkaz-2003-07-01_1 2 5" xfId="180" xr:uid="{00000000-0005-0000-0000-0000B3000000}"/>
    <cellStyle name="_Q-Sadovky-výkaz-2003-07-01_1 2 6" xfId="181" xr:uid="{00000000-0005-0000-0000-0000B4000000}"/>
    <cellStyle name="_Q-Sadovky-výkaz-2003-07-01_1__1-6-Minigolf_RO_101118_FINAL" xfId="182" xr:uid="{00000000-0005-0000-0000-0000B5000000}"/>
    <cellStyle name="_Q-Sadovky-výkaz-2003-07-01_1_HIT_KOM_rozpocet" xfId="183" xr:uid="{00000000-0005-0000-0000-0000B6000000}"/>
    <cellStyle name="_Q-Sadovky-výkaz-2003-07-01_1_HIT_KOM_rozpocet__1-6-Minigolf_RO_101118_FINAL" xfId="184" xr:uid="{00000000-0005-0000-0000-0000B7000000}"/>
    <cellStyle name="_Q-Sadovky-výkaz-2003-07-01_1_HIT-SPEC-ESL-EPS-090723" xfId="185" xr:uid="{00000000-0005-0000-0000-0000B8000000}"/>
    <cellStyle name="_Q-Sadovky-výkaz-2003-07-01_1_HIT-VZ-PP-R" xfId="186" xr:uid="{00000000-0005-0000-0000-0000B9000000}"/>
    <cellStyle name="_Q-Sadovky-výkaz-2003-07-01_1_Výkaz výměr ZTI - HIT Litoměřice-rev 4" xfId="187" xr:uid="{00000000-0005-0000-0000-0000BA000000}"/>
    <cellStyle name="_Q-Sadovky-výkaz-2003-07-01_2" xfId="188" xr:uid="{00000000-0005-0000-0000-0000BB000000}"/>
    <cellStyle name="_Q-Sadovky-výkaz-2003-07-01_2 2" xfId="189" xr:uid="{00000000-0005-0000-0000-0000BC000000}"/>
    <cellStyle name="_Q-Sadovky-výkaz-2003-07-01_2 2 2" xfId="190" xr:uid="{00000000-0005-0000-0000-0000BD000000}"/>
    <cellStyle name="_Q-Sadovky-výkaz-2003-07-01_2 2 2__1-6-Minigolf_RO_101118_FINAL" xfId="191" xr:uid="{00000000-0005-0000-0000-0000BE000000}"/>
    <cellStyle name="_Q-Sadovky-výkaz-2003-07-01_2 2 3" xfId="192" xr:uid="{00000000-0005-0000-0000-0000BF000000}"/>
    <cellStyle name="_Q-Sadovky-výkaz-2003-07-01_2 2 3__1-6-Minigolf_RO_101118_FINAL" xfId="193" xr:uid="{00000000-0005-0000-0000-0000C0000000}"/>
    <cellStyle name="_Q-Sadovky-výkaz-2003-07-01_2 2 4" xfId="194" xr:uid="{00000000-0005-0000-0000-0000C1000000}"/>
    <cellStyle name="_Q-Sadovky-výkaz-2003-07-01_2 2 4__1-6-Minigolf_RO_101118_FINAL" xfId="195" xr:uid="{00000000-0005-0000-0000-0000C2000000}"/>
    <cellStyle name="_Q-Sadovky-výkaz-2003-07-01_2 2 5" xfId="196" xr:uid="{00000000-0005-0000-0000-0000C3000000}"/>
    <cellStyle name="_Q-Sadovky-výkaz-2003-07-01_2 2 5__1-6-Minigolf_RO_101118_FINAL" xfId="197" xr:uid="{00000000-0005-0000-0000-0000C4000000}"/>
    <cellStyle name="_Q-Sadovky-výkaz-2003-07-01_2 2 6" xfId="198" xr:uid="{00000000-0005-0000-0000-0000C5000000}"/>
    <cellStyle name="_Q-Sadovky-výkaz-2003-07-01_2 2 6__1-6-Minigolf_RO_101118_FINAL" xfId="199" xr:uid="{00000000-0005-0000-0000-0000C6000000}"/>
    <cellStyle name="_Q-Sadovky-výkaz-2003-07-01_2 2_Rozpočet" xfId="200" xr:uid="{00000000-0005-0000-0000-0000C7000000}"/>
    <cellStyle name="_Q-Sadovky-výkaz-2003-07-01_2 2_Rozpočet__1-6-Minigolf_RO_101118_FINAL" xfId="201" xr:uid="{00000000-0005-0000-0000-0000C8000000}"/>
    <cellStyle name="_Q-Sadovky-výkaz-2003-07-01_2 2_Rozpočet_1" xfId="202" xr:uid="{00000000-0005-0000-0000-0000C9000000}"/>
    <cellStyle name="_Q-Sadovky-výkaz-2003-07-01_2 2_Rozpočet_1__1-6-Minigolf_RO_101118_FINAL" xfId="203" xr:uid="{00000000-0005-0000-0000-0000CA000000}"/>
    <cellStyle name="_Q-Sadovky-výkaz-2003-07-01_2__1-6-Minigolf_RO_101118_FINAL" xfId="204" xr:uid="{00000000-0005-0000-0000-0000CB000000}"/>
    <cellStyle name="_Q-Sadovky-výkaz-2003-07-01_2_HIT_KOM_rozpocet" xfId="205" xr:uid="{00000000-0005-0000-0000-0000CC000000}"/>
    <cellStyle name="_Q-Sadovky-výkaz-2003-07-01_2_HIT_KOM_rozpocet__1-6-Minigolf_RO_101118_FINAL" xfId="206" xr:uid="{00000000-0005-0000-0000-0000CD000000}"/>
    <cellStyle name="_Q-Sadovky-výkaz-2003-07-01_2_HIT-SPEC-ESL-EPS-090723" xfId="207" xr:uid="{00000000-0005-0000-0000-0000CE000000}"/>
    <cellStyle name="_Q-Sadovky-výkaz-2003-07-01_2_HIT-SPEC-ESL-EPS-090723__1-6-Minigolf_RO_101118_FINAL" xfId="208" xr:uid="{00000000-0005-0000-0000-0000CF000000}"/>
    <cellStyle name="_Q-Sadovky-výkaz-2003-07-01_2_HIT-SPEC-ESL-EPS-090723_9078_Alzheimer_vv" xfId="209" xr:uid="{00000000-0005-0000-0000-0000D0000000}"/>
    <cellStyle name="_Q-Sadovky-výkaz-2003-07-01_2_HIT-SPEC-ESL-EPS-090723_9078_Alzheimer_vv__1-6-Minigolf_RO_101118_FINAL" xfId="210" xr:uid="{00000000-0005-0000-0000-0000D1000000}"/>
    <cellStyle name="_Q-Sadovky-výkaz-2003-07-01_2_HIT-VZ-PP-R" xfId="211" xr:uid="{00000000-0005-0000-0000-0000D2000000}"/>
    <cellStyle name="_Q-Sadovky-výkaz-2003-07-01_2_HIT-VZ-PP-R__1-6-Minigolf_RO_101118_FINAL" xfId="212" xr:uid="{00000000-0005-0000-0000-0000D3000000}"/>
    <cellStyle name="_Q-Sadovky-výkaz-2003-07-01_2_HIT-VZ-PP-R_9078_Alzheimer_vv" xfId="213" xr:uid="{00000000-0005-0000-0000-0000D4000000}"/>
    <cellStyle name="_Q-Sadovky-výkaz-2003-07-01_2_HIT-VZ-PP-R_9078_Alzheimer_vv__1-6-Minigolf_RO_101118_FINAL" xfId="214" xr:uid="{00000000-0005-0000-0000-0000D5000000}"/>
    <cellStyle name="_Q-Sadovky-výkaz-2003-07-01_2_Výkaz výměr ZTI - HIT Litoměřice-rev 4" xfId="215" xr:uid="{00000000-0005-0000-0000-0000D6000000}"/>
    <cellStyle name="_Q-Sadovky-výkaz-2003-07-01_2_Výkaz výměr ZTI - HIT Litoměřice-rev 4__1-6-Minigolf_RO_101118_FINAL" xfId="216" xr:uid="{00000000-0005-0000-0000-0000D7000000}"/>
    <cellStyle name="_Q-Sadovky-výkaz-2003-07-01_2_Výkaz výměr ZTI - HIT Litoměřice-rev 4_9078_Alzheimer_vv" xfId="217" xr:uid="{00000000-0005-0000-0000-0000D8000000}"/>
    <cellStyle name="_Q-Sadovky-výkaz-2003-07-01_2_Výkaz výměr ZTI - HIT Litoměřice-rev 4_9078_Alzheimer_vv__1-6-Minigolf_RO_101118_FINAL" xfId="218" xr:uid="{00000000-0005-0000-0000-0000D9000000}"/>
    <cellStyle name="_Q-Sadovky-výkaz-2003-07-01_3" xfId="219" xr:uid="{00000000-0005-0000-0000-0000DA000000}"/>
    <cellStyle name="_Q-Sadovky-výkaz-2003-07-01_3 2" xfId="220" xr:uid="{00000000-0005-0000-0000-0000DB000000}"/>
    <cellStyle name="_Q-Sadovky-výkaz-2003-07-01_3 2 2" xfId="221" xr:uid="{00000000-0005-0000-0000-0000DC000000}"/>
    <cellStyle name="_Q-Sadovky-výkaz-2003-07-01_3 2 3" xfId="222" xr:uid="{00000000-0005-0000-0000-0000DD000000}"/>
    <cellStyle name="_Q-Sadovky-výkaz-2003-07-01_3 2 4" xfId="223" xr:uid="{00000000-0005-0000-0000-0000DE000000}"/>
    <cellStyle name="_Q-Sadovky-výkaz-2003-07-01_3 2 5" xfId="224" xr:uid="{00000000-0005-0000-0000-0000DF000000}"/>
    <cellStyle name="_Q-Sadovky-výkaz-2003-07-01_3 2 6" xfId="225" xr:uid="{00000000-0005-0000-0000-0000E0000000}"/>
    <cellStyle name="_Q-Sadovky-výkaz-2003-07-01_3__1-6-Minigolf_RO_101118_FINAL" xfId="226" xr:uid="{00000000-0005-0000-0000-0000E1000000}"/>
    <cellStyle name="_Q-Sadovky-výkaz-2003-07-01_3_HIT_KOM_rozpocet" xfId="227" xr:uid="{00000000-0005-0000-0000-0000E2000000}"/>
    <cellStyle name="_Q-Sadovky-výkaz-2003-07-01_3_HIT_KOM_rozpocet__1-6-Minigolf_RO_101118_FINAL" xfId="228" xr:uid="{00000000-0005-0000-0000-0000E3000000}"/>
    <cellStyle name="_Q-Sadovky-výkaz-2003-07-01_3_HIT-SPEC-ESL-EPS-090723" xfId="229" xr:uid="{00000000-0005-0000-0000-0000E4000000}"/>
    <cellStyle name="_Q-Sadovky-výkaz-2003-07-01_3_HIT-VZ-PP-R" xfId="230" xr:uid="{00000000-0005-0000-0000-0000E5000000}"/>
    <cellStyle name="_Q-Sadovky-výkaz-2003-07-01_3_Výkaz výměr ZTI - HIT Litoměřice-rev 4" xfId="231" xr:uid="{00000000-0005-0000-0000-0000E6000000}"/>
    <cellStyle name="_Q-Sadovky-výkaz-2003-07-01_HIT-SPEC-ESL-EPS-090723" xfId="232" xr:uid="{00000000-0005-0000-0000-0000E7000000}"/>
    <cellStyle name="_Q-Sadovky-výkaz-2003-07-01_HIT-VZ-PP-R" xfId="233" xr:uid="{00000000-0005-0000-0000-0000E8000000}"/>
    <cellStyle name="_Q-Sadovky-výkaz-2003-07-01_Výkaz výměr ZTI - HIT Litoměřice-rev 4" xfId="234" xr:uid="{00000000-0005-0000-0000-0000E9000000}"/>
    <cellStyle name="_Rozpočet_Buštěhrad" xfId="235" xr:uid="{00000000-0005-0000-0000-0000EA000000}"/>
    <cellStyle name="_Rozpočet_Buštěhrad_13-057-Pohorelec-ZTK-VV-cena" xfId="236" xr:uid="{00000000-0005-0000-0000-0000EB000000}"/>
    <cellStyle name="_Rozpočet_Buštěhrad_13-057-Pohorelec-ZTV-VV-cena" xfId="237" xr:uid="{00000000-0005-0000-0000-0000EC000000}"/>
    <cellStyle name="_Rozpočet_Buštěhrad_POH5_SO01_D-1-4-3_02_vykaz_ceny" xfId="238" xr:uid="{00000000-0005-0000-0000-0000ED000000}"/>
    <cellStyle name="_Rozpočet_Buštěhrad_Rozpočet-Pohořelec" xfId="239" xr:uid="{00000000-0005-0000-0000-0000EE000000}"/>
    <cellStyle name="_Rozpočet_Buštěhrad_SO 01 D.1.4.9 SHZ_rozp" xfId="240" xr:uid="{00000000-0005-0000-0000-0000EF000000}"/>
    <cellStyle name="_Rozpočet_Buštěhrad_SO01_D.1.4.2_SK - ROZP" xfId="241" xr:uid="{00000000-0005-0000-0000-0000F0000000}"/>
    <cellStyle name="_Rozpočet_Buštěhrad_SO01_D.1.4.4_SK - ROZP" xfId="242" xr:uid="{00000000-0005-0000-0000-0000F1000000}"/>
    <cellStyle name="_sablony WX_080414_cz_en" xfId="243" xr:uid="{00000000-0005-0000-0000-0000F2000000}"/>
    <cellStyle name="_SO 010 - Díl č.37-45 - slaboproud" xfId="244" xr:uid="{00000000-0005-0000-0000-0000F3000000}"/>
    <cellStyle name="_SO 01c_ESO_specifikace" xfId="245" xr:uid="{00000000-0005-0000-0000-0000F4000000}"/>
    <cellStyle name="_SO 01c_ESO_specifikace_HIT_KOM_rozpocet" xfId="246" xr:uid="{00000000-0005-0000-0000-0000F5000000}"/>
    <cellStyle name="_SO 01c_ESO_specifikace_HIT-PP-SO04-energetika" xfId="247" xr:uid="{00000000-0005-0000-0000-0000F6000000}"/>
    <cellStyle name="_SO 01c_ESO_specifikace_HIT-SPEC-ESL-EPS-090723" xfId="248" xr:uid="{00000000-0005-0000-0000-0000F7000000}"/>
    <cellStyle name="_SO 01c_ESO_specifikace_HIT-VZ-PP-R" xfId="249" xr:uid="{00000000-0005-0000-0000-0000F8000000}"/>
    <cellStyle name="_SO 01c_ESO_specifikace_SO_010_Dil_c.39_EPS_JIMI_OSTRÁ" xfId="250" xr:uid="{00000000-0005-0000-0000-0000F9000000}"/>
    <cellStyle name="_SO 01c_ESO_specifikace_SO_010_Dil_c.40_EZS_JIMI_OSTRÁ" xfId="251" xr:uid="{00000000-0005-0000-0000-0000FA000000}"/>
    <cellStyle name="_SO 01c_ESO_specifikace_Výkaz výměr ZTI - HIT Litoměřice-rev 4" xfId="252" xr:uid="{00000000-0005-0000-0000-0000FB000000}"/>
    <cellStyle name="_SO 020 - Díl č.37,39,42,43 - Slaboproud" xfId="253" xr:uid="{00000000-0005-0000-0000-0000FC000000}"/>
    <cellStyle name="_SO 03_kanalizacni pripojky_090223" xfId="254" xr:uid="{00000000-0005-0000-0000-0000FD000000}"/>
    <cellStyle name="_SO 03_Vytlak SV_090331" xfId="255" xr:uid="{00000000-0005-0000-0000-0000FE000000}"/>
    <cellStyle name="_SO 05_F6_rain wat drain.060531" xfId="256" xr:uid="{00000000-0005-0000-0000-0000FF000000}"/>
    <cellStyle name="_SO 05_F6_rain wat drain.060531_04_M13_SHZ_6ZX_SOUPIS VÝKONU_090514" xfId="257" xr:uid="{00000000-0005-0000-0000-000000010000}"/>
    <cellStyle name="_SO 11_ rain water drainage_070424" xfId="258" xr:uid="{00000000-0005-0000-0000-000001010000}"/>
    <cellStyle name="_SO 11_ rain water drainage_080211" xfId="259" xr:uid="{00000000-0005-0000-0000-000002010000}"/>
    <cellStyle name="_SO 15_fire water pipeline_070413" xfId="260" xr:uid="{00000000-0005-0000-0000-000003010000}"/>
    <cellStyle name="_SO 16_6VX01_vzduchotechnika" xfId="261" xr:uid="{00000000-0005-0000-0000-000004010000}"/>
    <cellStyle name="_SO 17_ přípojka splašk.kanalizace" xfId="262" xr:uid="{00000000-0005-0000-0000-000005010000}"/>
    <cellStyle name="_SO 18_ příp. dešť.kan._zmeny 070820" xfId="263" xr:uid="{00000000-0005-0000-0000-000006010000}"/>
    <cellStyle name="_SO 18_ přípojka dešť.kanalizace" xfId="264" xr:uid="{00000000-0005-0000-0000-000007010000}"/>
    <cellStyle name="_SO 21_kanalizace splašková_070807" xfId="265" xr:uid="{00000000-0005-0000-0000-000008010000}"/>
    <cellStyle name="_SO 22_ kanalizace destova v arealu" xfId="266" xr:uid="{00000000-0005-0000-0000-000009010000}"/>
    <cellStyle name="_SO 22_ kanalizace destova v arealu_04_M13_SHZ_6ZX_SOUPIS VÝKONU_090514" xfId="267" xr:uid="{00000000-0005-0000-0000-00000A010000}"/>
    <cellStyle name="_SO 363_fire water supply_rev.1_070116" xfId="268" xr:uid="{00000000-0005-0000-0000-00000B010000}"/>
    <cellStyle name="_SO 399.1,2_sewerage" xfId="269" xr:uid="{00000000-0005-0000-0000-00000C010000}"/>
    <cellStyle name="_SO 399.1,2_sewerage_F5_070221" xfId="270" xr:uid="{00000000-0005-0000-0000-00000D010000}"/>
    <cellStyle name="_SO 399.1,2_sewerage_F5_zmeny k 070730" xfId="271" xr:uid="{00000000-0005-0000-0000-00000E010000}"/>
    <cellStyle name="_SO 399.1,2_sewerage_rev.1_070108" xfId="272" xr:uid="{00000000-0005-0000-0000-00000F010000}"/>
    <cellStyle name="_SO 399.3 Roads of drainage_rev.1_070111" xfId="273" xr:uid="{00000000-0005-0000-0000-000010010000}"/>
    <cellStyle name="_SO 399.3 Roads of drainage_zmeny k_070731" xfId="274" xr:uid="{00000000-0005-0000-0000-000011010000}"/>
    <cellStyle name="_SO_1124_Retention pond_zmena_B_ 070202" xfId="275" xr:uid="{00000000-0005-0000-0000-000012010000}"/>
    <cellStyle name="_SO-02 elektroinstalace" xfId="276" xr:uid="{00000000-0005-0000-0000-000013010000}"/>
    <cellStyle name="_SO-02 elektroinstalace_SO_010_Dil_c.39_EPS_JIMI_OSTRÁ" xfId="277" xr:uid="{00000000-0005-0000-0000-000014010000}"/>
    <cellStyle name="_SO-02 elektroinstalace_SO_010_Dil_c.40_EZS_JIMI_OSTRÁ" xfId="278" xr:uid="{00000000-0005-0000-0000-000015010000}"/>
    <cellStyle name="_stav" xfId="279" xr:uid="{00000000-0005-0000-0000-000016010000}"/>
    <cellStyle name="_stav_Štefan-VV 1.kolo - 131107" xfId="280" xr:uid="{00000000-0005-0000-0000-000017010000}"/>
    <cellStyle name="_TI_SO 01_060301_cz_en" xfId="281" xr:uid="{00000000-0005-0000-0000-000018010000}"/>
    <cellStyle name="_TI_SO 01_060301_cz_en_04_M13_SHZ_6ZX_SOUPIS VÝKONU_090514" xfId="282" xr:uid="{00000000-0005-0000-0000-000019010000}"/>
    <cellStyle name="_Úprava" xfId="283" xr:uid="{00000000-0005-0000-0000-00001A010000}"/>
    <cellStyle name="_Video Update 09-07-29  1700" xfId="284" xr:uid="{00000000-0005-0000-0000-00001B010000}"/>
    <cellStyle name="_Výkaz výměr - simulátory, stlačený vzduch" xfId="285" xr:uid="{00000000-0005-0000-0000-00001C010000}"/>
    <cellStyle name="_Výkaz výměr - simulátory, stlačený vzduch_Rozpočet-Pohořelec" xfId="286" xr:uid="{00000000-0005-0000-0000-00001D010000}"/>
    <cellStyle name="_Výkaz výměr - stolový výtah" xfId="287" xr:uid="{00000000-0005-0000-0000-00001E010000}"/>
    <cellStyle name="_Výkaz výměr - stolový výtah_Rozpočet-Pohořelec" xfId="288" xr:uid="{00000000-0005-0000-0000-00001F010000}"/>
    <cellStyle name="_Výkaz výměr - vysavač" xfId="289" xr:uid="{00000000-0005-0000-0000-000020010000}"/>
    <cellStyle name="_Výkaz výměr - vysavač_Rozpočet-Pohořelec" xfId="290" xr:uid="{00000000-0005-0000-0000-000021010000}"/>
    <cellStyle name="_Výkaz výměr -jeřáb" xfId="291" xr:uid="{00000000-0005-0000-0000-000022010000}"/>
    <cellStyle name="_Výkaz výměr -jeřáb_Rozpočet-Pohořelec" xfId="292" xr:uid="{00000000-0005-0000-0000-000023010000}"/>
    <cellStyle name="_Výkaz výměr_Chlazení" xfId="293" xr:uid="{00000000-0005-0000-0000-000024010000}"/>
    <cellStyle name="_Výkaz výměr_Chlazení_Rozpočet-Pohořelec" xfId="294" xr:uid="{00000000-0005-0000-0000-000025010000}"/>
    <cellStyle name="_Výkaz výměr_Silnoproud" xfId="295" xr:uid="{00000000-0005-0000-0000-000026010000}"/>
    <cellStyle name="_Výkaz výměr_Silnoproud_Rozpočet-Pohořelec" xfId="296" xr:uid="{00000000-0005-0000-0000-000027010000}"/>
    <cellStyle name="_Výkaz výměr_Slaboproud" xfId="297" xr:uid="{00000000-0005-0000-0000-000028010000}"/>
    <cellStyle name="_Výkaz výměr_Slaboproud_Rozpočet-Pohořelec" xfId="298" xr:uid="{00000000-0005-0000-0000-000029010000}"/>
    <cellStyle name="_Výkaz výměr_UT" xfId="299" xr:uid="{00000000-0005-0000-0000-00002A010000}"/>
    <cellStyle name="_Výkaz výměr_UT_Rozpočet-Pohořelec" xfId="300" xr:uid="{00000000-0005-0000-0000-00002B010000}"/>
    <cellStyle name="_Výkaz výměr_VZT" xfId="301" xr:uid="{00000000-0005-0000-0000-00002C010000}"/>
    <cellStyle name="_Výkaz výměr_VZT_Rozpočet-Pohořelec" xfId="302" xr:uid="{00000000-0005-0000-0000-00002D010000}"/>
    <cellStyle name="_Výkaz výměr-Medicinský vzduch" xfId="303" xr:uid="{00000000-0005-0000-0000-00002E010000}"/>
    <cellStyle name="_Výkaz výměr-Medicinský vzduch_Rozpočet-Pohořelec" xfId="304" xr:uid="{00000000-0005-0000-0000-00002F010000}"/>
    <cellStyle name="_ZTI" xfId="305" xr:uid="{00000000-0005-0000-0000-000030010000}"/>
    <cellStyle name="_ZTI_Rozpočet-Pohořelec" xfId="306" xr:uid="{00000000-0005-0000-0000-000031010000}"/>
    <cellStyle name="1" xfId="307" xr:uid="{00000000-0005-0000-0000-000032010000}"/>
    <cellStyle name="1 2" xfId="308" xr:uid="{00000000-0005-0000-0000-000033010000}"/>
    <cellStyle name="1 2 2" xfId="309" xr:uid="{00000000-0005-0000-0000-000034010000}"/>
    <cellStyle name="1 2 3" xfId="310" xr:uid="{00000000-0005-0000-0000-000035010000}"/>
    <cellStyle name="1 3" xfId="311" xr:uid="{00000000-0005-0000-0000-000036010000}"/>
    <cellStyle name="1 4" xfId="312" xr:uid="{00000000-0005-0000-0000-000037010000}"/>
    <cellStyle name="1_HIT-SPEC-ESL-EPS-090723" xfId="313" xr:uid="{00000000-0005-0000-0000-000038010000}"/>
    <cellStyle name="1_HIT-SPEC-ESL-EPS-090723 2" xfId="314" xr:uid="{00000000-0005-0000-0000-000039010000}"/>
    <cellStyle name="1_HIT-SPEC-ESL-EPS-090723 3" xfId="315" xr:uid="{00000000-0005-0000-0000-00003A010000}"/>
    <cellStyle name="1_HIT-VZ-PP-R" xfId="316" xr:uid="{00000000-0005-0000-0000-00003B010000}"/>
    <cellStyle name="1_HIT-VZ-PP-R 2" xfId="317" xr:uid="{00000000-0005-0000-0000-00003C010000}"/>
    <cellStyle name="1_HIT-VZ-PP-R 3" xfId="318" xr:uid="{00000000-0005-0000-0000-00003D010000}"/>
    <cellStyle name="1_SO_010_Dil_c.39_EPS_JIMI_OSTRÁ" xfId="319" xr:uid="{00000000-0005-0000-0000-00003E010000}"/>
    <cellStyle name="1_SO_010_Dil_c.39_EPS_JIMI_OSTRÁ_RPZ 6983 INTERSPAR" xfId="320" xr:uid="{00000000-0005-0000-0000-00003F010000}"/>
    <cellStyle name="1_SO_010_Dil_c.40_EZS_JIMI_OSTRÁ" xfId="321" xr:uid="{00000000-0005-0000-0000-000040010000}"/>
    <cellStyle name="1_SO_010_Dil_c.40_EZS_JIMI_OSTRÁ_RPZ 6983 INTERSPAR" xfId="322" xr:uid="{00000000-0005-0000-0000-000041010000}"/>
    <cellStyle name="1_Výkaz výměr ZTI - HIT Litoměřice-rev 4" xfId="323" xr:uid="{00000000-0005-0000-0000-000042010000}"/>
    <cellStyle name="1_Výkaz výměr ZTI - HIT Litoměřice-rev 4 2" xfId="324" xr:uid="{00000000-0005-0000-0000-000043010000}"/>
    <cellStyle name="1_Výkaz výměr ZTI - HIT Litoměřice-rev 4 3" xfId="325" xr:uid="{00000000-0005-0000-0000-000044010000}"/>
    <cellStyle name="20 % – Zvýraznění1 2" xfId="326" xr:uid="{00000000-0005-0000-0000-000045010000}"/>
    <cellStyle name="20 % – Zvýraznění1 3" xfId="327" xr:uid="{00000000-0005-0000-0000-000046010000}"/>
    <cellStyle name="20 % – Zvýraznění2 2" xfId="328" xr:uid="{00000000-0005-0000-0000-000047010000}"/>
    <cellStyle name="20 % – Zvýraznění2 3" xfId="1038" xr:uid="{00000000-0005-0000-0000-000048010000}"/>
    <cellStyle name="20 % – Zvýraznění3 2" xfId="329" xr:uid="{00000000-0005-0000-0000-000049010000}"/>
    <cellStyle name="20 % – Zvýraznění3 3" xfId="1039" xr:uid="{00000000-0005-0000-0000-00004A010000}"/>
    <cellStyle name="20 % – Zvýraznění4 2" xfId="330" xr:uid="{00000000-0005-0000-0000-00004B010000}"/>
    <cellStyle name="20 % – Zvýraznění4 3" xfId="331" xr:uid="{00000000-0005-0000-0000-00004C010000}"/>
    <cellStyle name="20 % – Zvýraznění5 2" xfId="332" xr:uid="{00000000-0005-0000-0000-00004D010000}"/>
    <cellStyle name="20 % – Zvýraznění5 3" xfId="1040" xr:uid="{00000000-0005-0000-0000-00004E010000}"/>
    <cellStyle name="20 % – Zvýraznění6 2" xfId="333" xr:uid="{00000000-0005-0000-0000-00004F010000}"/>
    <cellStyle name="20 % – Zvýraznění6 3" xfId="1041" xr:uid="{00000000-0005-0000-0000-000050010000}"/>
    <cellStyle name="20 % - zvýraznenie1" xfId="334" xr:uid="{00000000-0005-0000-0000-000051010000}"/>
    <cellStyle name="20 % - zvýraznenie2" xfId="335" xr:uid="{00000000-0005-0000-0000-000052010000}"/>
    <cellStyle name="20 % - zvýraznenie3" xfId="336" xr:uid="{00000000-0005-0000-0000-000053010000}"/>
    <cellStyle name="20 % - zvýraznenie4" xfId="337" xr:uid="{00000000-0005-0000-0000-000054010000}"/>
    <cellStyle name="20 % - zvýraznenie5" xfId="338" xr:uid="{00000000-0005-0000-0000-000055010000}"/>
    <cellStyle name="20 % - zvýraznenie6" xfId="339" xr:uid="{00000000-0005-0000-0000-000056010000}"/>
    <cellStyle name="20% - Accent1" xfId="340" xr:uid="{00000000-0005-0000-0000-000057010000}"/>
    <cellStyle name="20% - Accent2" xfId="341" xr:uid="{00000000-0005-0000-0000-000058010000}"/>
    <cellStyle name="20% - Accent3" xfId="342" xr:uid="{00000000-0005-0000-0000-000059010000}"/>
    <cellStyle name="20% - Accent4" xfId="343" xr:uid="{00000000-0005-0000-0000-00005A010000}"/>
    <cellStyle name="20% - Accent5" xfId="344" xr:uid="{00000000-0005-0000-0000-00005B010000}"/>
    <cellStyle name="20% - Accent6" xfId="345" xr:uid="{00000000-0005-0000-0000-00005C010000}"/>
    <cellStyle name="40 % – Zvýraznění1 2" xfId="346" xr:uid="{00000000-0005-0000-0000-00005D010000}"/>
    <cellStyle name="40 % – Zvýraznění1 3" xfId="347" xr:uid="{00000000-0005-0000-0000-00005E010000}"/>
    <cellStyle name="40 % – Zvýraznění2 2" xfId="348" xr:uid="{00000000-0005-0000-0000-00005F010000}"/>
    <cellStyle name="40 % – Zvýraznění2 3" xfId="1042" xr:uid="{00000000-0005-0000-0000-000060010000}"/>
    <cellStyle name="40 % – Zvýraznění3 2" xfId="349" xr:uid="{00000000-0005-0000-0000-000061010000}"/>
    <cellStyle name="40 % – Zvýraznění3 3" xfId="1043" xr:uid="{00000000-0005-0000-0000-000062010000}"/>
    <cellStyle name="40 % – Zvýraznění4 2" xfId="350" xr:uid="{00000000-0005-0000-0000-000063010000}"/>
    <cellStyle name="40 % – Zvýraznění4 3" xfId="351" xr:uid="{00000000-0005-0000-0000-000064010000}"/>
    <cellStyle name="40 % – Zvýraznění5 2" xfId="352" xr:uid="{00000000-0005-0000-0000-000065010000}"/>
    <cellStyle name="40 % – Zvýraznění5 3" xfId="353" xr:uid="{00000000-0005-0000-0000-000066010000}"/>
    <cellStyle name="40 % – Zvýraznění6 2" xfId="354" xr:uid="{00000000-0005-0000-0000-000067010000}"/>
    <cellStyle name="40 % – Zvýraznění6 3" xfId="355" xr:uid="{00000000-0005-0000-0000-000068010000}"/>
    <cellStyle name="40 % - zvýraznenie1" xfId="356" xr:uid="{00000000-0005-0000-0000-000069010000}"/>
    <cellStyle name="40 % - zvýraznenie2" xfId="357" xr:uid="{00000000-0005-0000-0000-00006A010000}"/>
    <cellStyle name="40 % - zvýraznenie3" xfId="358" xr:uid="{00000000-0005-0000-0000-00006B010000}"/>
    <cellStyle name="40 % - zvýraznenie4" xfId="359" xr:uid="{00000000-0005-0000-0000-00006C010000}"/>
    <cellStyle name="40 % - zvýraznenie5" xfId="360" xr:uid="{00000000-0005-0000-0000-00006D010000}"/>
    <cellStyle name="40 % - zvýraznenie6" xfId="361" xr:uid="{00000000-0005-0000-0000-00006E010000}"/>
    <cellStyle name="40% - Accent1" xfId="362" xr:uid="{00000000-0005-0000-0000-00006F010000}"/>
    <cellStyle name="40% - Accent2" xfId="363" xr:uid="{00000000-0005-0000-0000-000070010000}"/>
    <cellStyle name="40% - Accent3" xfId="364" xr:uid="{00000000-0005-0000-0000-000071010000}"/>
    <cellStyle name="40% - Accent4" xfId="365" xr:uid="{00000000-0005-0000-0000-000072010000}"/>
    <cellStyle name="40% - Accent5" xfId="366" xr:uid="{00000000-0005-0000-0000-000073010000}"/>
    <cellStyle name="40% - Accent6" xfId="367" xr:uid="{00000000-0005-0000-0000-000074010000}"/>
    <cellStyle name="60 % – Zvýraznění1 2" xfId="368" xr:uid="{00000000-0005-0000-0000-000075010000}"/>
    <cellStyle name="60 % – Zvýraznění1 3" xfId="1044" xr:uid="{00000000-0005-0000-0000-000076010000}"/>
    <cellStyle name="60 % – Zvýraznění2 2" xfId="369" xr:uid="{00000000-0005-0000-0000-000077010000}"/>
    <cellStyle name="60 % – Zvýraznění2 3" xfId="1045" xr:uid="{00000000-0005-0000-0000-000078010000}"/>
    <cellStyle name="60 % – Zvýraznění3 2" xfId="370" xr:uid="{00000000-0005-0000-0000-000079010000}"/>
    <cellStyle name="60 % – Zvýraznění3 3" xfId="1046" xr:uid="{00000000-0005-0000-0000-00007A010000}"/>
    <cellStyle name="60 % – Zvýraznění4 2" xfId="371" xr:uid="{00000000-0005-0000-0000-00007B010000}"/>
    <cellStyle name="60 % – Zvýraznění4 3" xfId="372" xr:uid="{00000000-0005-0000-0000-00007C010000}"/>
    <cellStyle name="60 % – Zvýraznění5 2" xfId="373" xr:uid="{00000000-0005-0000-0000-00007D010000}"/>
    <cellStyle name="60 % – Zvýraznění5 3" xfId="1047" xr:uid="{00000000-0005-0000-0000-00007E010000}"/>
    <cellStyle name="60 % – Zvýraznění6 2" xfId="374" xr:uid="{00000000-0005-0000-0000-00007F010000}"/>
    <cellStyle name="60 % – Zvýraznění6 3" xfId="1048" xr:uid="{00000000-0005-0000-0000-000080010000}"/>
    <cellStyle name="60 % - zvýraznenie1" xfId="375" xr:uid="{00000000-0005-0000-0000-000081010000}"/>
    <cellStyle name="60 % - zvýraznenie2" xfId="376" xr:uid="{00000000-0005-0000-0000-000082010000}"/>
    <cellStyle name="60 % - zvýraznenie3" xfId="377" xr:uid="{00000000-0005-0000-0000-000083010000}"/>
    <cellStyle name="60 % - zvýraznenie4" xfId="378" xr:uid="{00000000-0005-0000-0000-000084010000}"/>
    <cellStyle name="60 % - zvýraznenie5" xfId="379" xr:uid="{00000000-0005-0000-0000-000085010000}"/>
    <cellStyle name="60 % - zvýraznenie6" xfId="380" xr:uid="{00000000-0005-0000-0000-000086010000}"/>
    <cellStyle name="60% - Accent1" xfId="381" xr:uid="{00000000-0005-0000-0000-000087010000}"/>
    <cellStyle name="60% - Accent2" xfId="382" xr:uid="{00000000-0005-0000-0000-000088010000}"/>
    <cellStyle name="60% - Accent3" xfId="383" xr:uid="{00000000-0005-0000-0000-000089010000}"/>
    <cellStyle name="60% - Accent4" xfId="384" xr:uid="{00000000-0005-0000-0000-00008A010000}"/>
    <cellStyle name="60% - Accent5" xfId="385" xr:uid="{00000000-0005-0000-0000-00008B010000}"/>
    <cellStyle name="60% - Accent6" xfId="386" xr:uid="{00000000-0005-0000-0000-00008C010000}"/>
    <cellStyle name="Accent1" xfId="387" xr:uid="{00000000-0005-0000-0000-00008D010000}"/>
    <cellStyle name="Accent1 - 20%" xfId="388" xr:uid="{00000000-0005-0000-0000-00008E010000}"/>
    <cellStyle name="Accent1 - 40%" xfId="389" xr:uid="{00000000-0005-0000-0000-00008F010000}"/>
    <cellStyle name="Accent1 - 60%" xfId="390" xr:uid="{00000000-0005-0000-0000-000090010000}"/>
    <cellStyle name="Accent2" xfId="391" xr:uid="{00000000-0005-0000-0000-000091010000}"/>
    <cellStyle name="Accent2 - 20%" xfId="392" xr:uid="{00000000-0005-0000-0000-000092010000}"/>
    <cellStyle name="Accent2 - 40%" xfId="393" xr:uid="{00000000-0005-0000-0000-000093010000}"/>
    <cellStyle name="Accent2 - 60%" xfId="394" xr:uid="{00000000-0005-0000-0000-000094010000}"/>
    <cellStyle name="Accent3" xfId="395" xr:uid="{00000000-0005-0000-0000-000095010000}"/>
    <cellStyle name="Accent3 - 20%" xfId="396" xr:uid="{00000000-0005-0000-0000-000096010000}"/>
    <cellStyle name="Accent3 - 40%" xfId="397" xr:uid="{00000000-0005-0000-0000-000097010000}"/>
    <cellStyle name="Accent3 - 60%" xfId="398" xr:uid="{00000000-0005-0000-0000-000098010000}"/>
    <cellStyle name="Accent4" xfId="399" xr:uid="{00000000-0005-0000-0000-000099010000}"/>
    <cellStyle name="Accent4 - 20%" xfId="400" xr:uid="{00000000-0005-0000-0000-00009A010000}"/>
    <cellStyle name="Accent4 - 40%" xfId="401" xr:uid="{00000000-0005-0000-0000-00009B010000}"/>
    <cellStyle name="Accent4 - 60%" xfId="402" xr:uid="{00000000-0005-0000-0000-00009C010000}"/>
    <cellStyle name="Accent5" xfId="403" xr:uid="{00000000-0005-0000-0000-00009D010000}"/>
    <cellStyle name="Accent5 - 20%" xfId="404" xr:uid="{00000000-0005-0000-0000-00009E010000}"/>
    <cellStyle name="Accent5 - 40%" xfId="405" xr:uid="{00000000-0005-0000-0000-00009F010000}"/>
    <cellStyle name="Accent5 - 60%" xfId="406" xr:uid="{00000000-0005-0000-0000-0000A0010000}"/>
    <cellStyle name="Accent6" xfId="407" xr:uid="{00000000-0005-0000-0000-0000A1010000}"/>
    <cellStyle name="Accent6 - 20%" xfId="408" xr:uid="{00000000-0005-0000-0000-0000A2010000}"/>
    <cellStyle name="Accent6 - 40%" xfId="409" xr:uid="{00000000-0005-0000-0000-0000A3010000}"/>
    <cellStyle name="Accent6 - 60%" xfId="410" xr:uid="{00000000-0005-0000-0000-0000A4010000}"/>
    <cellStyle name="Akcia" xfId="411" xr:uid="{00000000-0005-0000-0000-0000A5010000}"/>
    <cellStyle name="Bad" xfId="412" xr:uid="{00000000-0005-0000-0000-0000A6010000}"/>
    <cellStyle name="blok_cen" xfId="413" xr:uid="{00000000-0005-0000-0000-0000A7010000}"/>
    <cellStyle name="blokcen" xfId="414" xr:uid="{00000000-0005-0000-0000-0000A8010000}"/>
    <cellStyle name="Bold 11" xfId="415" xr:uid="{00000000-0005-0000-0000-0000A9010000}"/>
    <cellStyle name="Calculation" xfId="416" xr:uid="{00000000-0005-0000-0000-0000AA010000}"/>
    <cellStyle name="cárkyd" xfId="1049" xr:uid="{00000000-0005-0000-0000-0000AB010000}"/>
    <cellStyle name="cary" xfId="1050" xr:uid="{00000000-0005-0000-0000-0000AC010000}"/>
    <cellStyle name="Celkem 2" xfId="417" xr:uid="{00000000-0005-0000-0000-0000AD010000}"/>
    <cellStyle name="Celkem 3" xfId="1051" xr:uid="{00000000-0005-0000-0000-0000AE010000}"/>
    <cellStyle name="Cena_Sk" xfId="418" xr:uid="{00000000-0005-0000-0000-0000AF010000}"/>
    <cellStyle name="cenik" xfId="1052" xr:uid="{00000000-0005-0000-0000-0000B0010000}"/>
    <cellStyle name="ColStyle1" xfId="419" xr:uid="{00000000-0005-0000-0000-0000B1010000}"/>
    <cellStyle name="ColStyle1 2" xfId="420" xr:uid="{00000000-0005-0000-0000-0000B2010000}"/>
    <cellStyle name="ColStyle10" xfId="421" xr:uid="{00000000-0005-0000-0000-0000B3010000}"/>
    <cellStyle name="ColStyle11" xfId="422" xr:uid="{00000000-0005-0000-0000-0000B4010000}"/>
    <cellStyle name="ColStyle12" xfId="423" xr:uid="{00000000-0005-0000-0000-0000B5010000}"/>
    <cellStyle name="ColStyle13" xfId="424" xr:uid="{00000000-0005-0000-0000-0000B6010000}"/>
    <cellStyle name="ColStyle14" xfId="425" xr:uid="{00000000-0005-0000-0000-0000B7010000}"/>
    <cellStyle name="ColStyle15" xfId="426" xr:uid="{00000000-0005-0000-0000-0000B8010000}"/>
    <cellStyle name="ColStyle16" xfId="427" xr:uid="{00000000-0005-0000-0000-0000B9010000}"/>
    <cellStyle name="ColStyle17" xfId="428" xr:uid="{00000000-0005-0000-0000-0000BA010000}"/>
    <cellStyle name="ColStyle18" xfId="429" xr:uid="{00000000-0005-0000-0000-0000BB010000}"/>
    <cellStyle name="ColStyle19" xfId="430" xr:uid="{00000000-0005-0000-0000-0000BC010000}"/>
    <cellStyle name="ColStyle2" xfId="431" xr:uid="{00000000-0005-0000-0000-0000BD010000}"/>
    <cellStyle name="ColStyle2 2" xfId="432" xr:uid="{00000000-0005-0000-0000-0000BE010000}"/>
    <cellStyle name="ColStyle3" xfId="433" xr:uid="{00000000-0005-0000-0000-0000BF010000}"/>
    <cellStyle name="ColStyle3 2" xfId="434" xr:uid="{00000000-0005-0000-0000-0000C0010000}"/>
    <cellStyle name="ColStyle3 3" xfId="435" xr:uid="{00000000-0005-0000-0000-0000C1010000}"/>
    <cellStyle name="ColStyle4" xfId="436" xr:uid="{00000000-0005-0000-0000-0000C2010000}"/>
    <cellStyle name="ColStyle4 2" xfId="437" xr:uid="{00000000-0005-0000-0000-0000C3010000}"/>
    <cellStyle name="ColStyle5" xfId="438" xr:uid="{00000000-0005-0000-0000-0000C4010000}"/>
    <cellStyle name="ColStyle6" xfId="439" xr:uid="{00000000-0005-0000-0000-0000C5010000}"/>
    <cellStyle name="ColStyle7" xfId="440" xr:uid="{00000000-0005-0000-0000-0000C6010000}"/>
    <cellStyle name="ColStyle8" xfId="441" xr:uid="{00000000-0005-0000-0000-0000C7010000}"/>
    <cellStyle name="ColStyle9" xfId="442" xr:uid="{00000000-0005-0000-0000-0000C8010000}"/>
    <cellStyle name="Comma [0]_3-Projekt" xfId="443" xr:uid="{00000000-0005-0000-0000-0000C9010000}"/>
    <cellStyle name="Comma 2" xfId="444" xr:uid="{00000000-0005-0000-0000-0000CA010000}"/>
    <cellStyle name="Comma_3-Projekt" xfId="445" xr:uid="{00000000-0005-0000-0000-0000CB010000}"/>
    <cellStyle name="Currency (0)" xfId="446" xr:uid="{00000000-0005-0000-0000-0000CC010000}"/>
    <cellStyle name="Currency (2)" xfId="447" xr:uid="{00000000-0005-0000-0000-0000CD010000}"/>
    <cellStyle name="Currency [0]_3LU9hSJnLyQkkffIimuyOsjVm" xfId="448" xr:uid="{00000000-0005-0000-0000-0000CE010000}"/>
    <cellStyle name="Currency 2" xfId="449" xr:uid="{00000000-0005-0000-0000-0000CF010000}"/>
    <cellStyle name="Currency_3LU9hSJnLyQkkffIimuyOsjVm" xfId="450" xr:uid="{00000000-0005-0000-0000-0000D0010000}"/>
    <cellStyle name="Čárka 2" xfId="451" xr:uid="{00000000-0005-0000-0000-0000D1010000}"/>
    <cellStyle name="Čárka 3" xfId="452" xr:uid="{00000000-0005-0000-0000-0000D2010000}"/>
    <cellStyle name="čárky [0]_02Person IBKS 2005 00" xfId="453" xr:uid="{00000000-0005-0000-0000-0000D3010000}"/>
    <cellStyle name="čárky 2" xfId="454" xr:uid="{00000000-0005-0000-0000-0000D4010000}"/>
    <cellStyle name="čárky 2 2" xfId="455" xr:uid="{00000000-0005-0000-0000-0000D5010000}"/>
    <cellStyle name="Čísla v krycím listu" xfId="456" xr:uid="{00000000-0005-0000-0000-0000D6010000}"/>
    <cellStyle name="číslo.00_" xfId="457" xr:uid="{00000000-0005-0000-0000-0000D7010000}"/>
    <cellStyle name="Date" xfId="458" xr:uid="{00000000-0005-0000-0000-0000D8010000}"/>
    <cellStyle name="Date-Time" xfId="459" xr:uid="{00000000-0005-0000-0000-0000D9010000}"/>
    <cellStyle name="Decimal 1" xfId="460" xr:uid="{00000000-0005-0000-0000-0000DA010000}"/>
    <cellStyle name="Decimal 2" xfId="461" xr:uid="{00000000-0005-0000-0000-0000DB010000}"/>
    <cellStyle name="Decimal 3" xfId="462" xr:uid="{00000000-0005-0000-0000-0000DC010000}"/>
    <cellStyle name="Dezimal [0]_Tabelle1" xfId="463" xr:uid="{00000000-0005-0000-0000-0000DD010000}"/>
    <cellStyle name="Dezimal_Tabelle1" xfId="464" xr:uid="{00000000-0005-0000-0000-0000DE010000}"/>
    <cellStyle name="Dobrá" xfId="465" xr:uid="{00000000-0005-0000-0000-0000DF010000}"/>
    <cellStyle name="Dziesiętny [0]_laroux" xfId="466" xr:uid="{00000000-0005-0000-0000-0000E0010000}"/>
    <cellStyle name="Dziesiętny_laroux" xfId="467" xr:uid="{00000000-0005-0000-0000-0000E1010000}"/>
    <cellStyle name="Emphasis 1" xfId="468" xr:uid="{00000000-0005-0000-0000-0000E2010000}"/>
    <cellStyle name="Emphasis 2" xfId="469" xr:uid="{00000000-0005-0000-0000-0000E3010000}"/>
    <cellStyle name="Emphasis 3" xfId="470" xr:uid="{00000000-0005-0000-0000-0000E4010000}"/>
    <cellStyle name="Euro" xfId="471" xr:uid="{00000000-0005-0000-0000-0000E5010000}"/>
    <cellStyle name="Euro 2" xfId="472" xr:uid="{00000000-0005-0000-0000-0000E6010000}"/>
    <cellStyle name="Euro 2 2" xfId="473" xr:uid="{00000000-0005-0000-0000-0000E7010000}"/>
    <cellStyle name="Euro 3" xfId="474" xr:uid="{00000000-0005-0000-0000-0000E8010000}"/>
    <cellStyle name="Excel Built-in Currency" xfId="475" xr:uid="{00000000-0005-0000-0000-0000E9010000}"/>
    <cellStyle name="Excel Built-in Currency 2" xfId="476" xr:uid="{00000000-0005-0000-0000-0000EA010000}"/>
    <cellStyle name="Excel Built-in Excel Built-in Excel Built-in Excel Built-in Excel Built-in Excel Built-in Normální 15" xfId="477" xr:uid="{00000000-0005-0000-0000-0000EB010000}"/>
    <cellStyle name="Excel Built-in Normal" xfId="478" xr:uid="{00000000-0005-0000-0000-0000EC010000}"/>
    <cellStyle name="Explanatory Text" xfId="479" xr:uid="{00000000-0005-0000-0000-0000ED010000}"/>
    <cellStyle name="Firma" xfId="480" xr:uid="{00000000-0005-0000-0000-0000EE010000}"/>
    <cellStyle name="Font_Ariel_Small" xfId="481" xr:uid="{00000000-0005-0000-0000-0000EF010000}"/>
    <cellStyle name="Good" xfId="482" xr:uid="{00000000-0005-0000-0000-0000F0010000}"/>
    <cellStyle name="Grey" xfId="483" xr:uid="{00000000-0005-0000-0000-0000F1010000}"/>
    <cellStyle name="H1" xfId="484" xr:uid="{00000000-0005-0000-0000-0000F2010000}"/>
    <cellStyle name="H2" xfId="485" xr:uid="{00000000-0005-0000-0000-0000F3010000}"/>
    <cellStyle name="H2 2" xfId="486" xr:uid="{00000000-0005-0000-0000-0000F4010000}"/>
    <cellStyle name="H2_AlViS" xfId="487" xr:uid="{00000000-0005-0000-0000-0000F5010000}"/>
    <cellStyle name="H3" xfId="488" xr:uid="{00000000-0005-0000-0000-0000F6010000}"/>
    <cellStyle name="H3 2" xfId="489" xr:uid="{00000000-0005-0000-0000-0000F7010000}"/>
    <cellStyle name="H3_CCTV" xfId="490" xr:uid="{00000000-0005-0000-0000-0000F8010000}"/>
    <cellStyle name="H4" xfId="491" xr:uid="{00000000-0005-0000-0000-0000F9010000}"/>
    <cellStyle name="H4 2" xfId="492" xr:uid="{00000000-0005-0000-0000-0000FA010000}"/>
    <cellStyle name="H4_CCTV" xfId="493" xr:uid="{00000000-0005-0000-0000-0000FB010000}"/>
    <cellStyle name="Heading 1" xfId="494" xr:uid="{00000000-0005-0000-0000-0000FC010000}"/>
    <cellStyle name="Heading 2" xfId="495" xr:uid="{00000000-0005-0000-0000-0000FD010000}"/>
    <cellStyle name="Heading 3" xfId="496" xr:uid="{00000000-0005-0000-0000-0000FE010000}"/>
    <cellStyle name="Heading 4" xfId="497" xr:uid="{00000000-0005-0000-0000-0000FF010000}"/>
    <cellStyle name="Hlavička" xfId="498" xr:uid="{00000000-0005-0000-0000-000000020000}"/>
    <cellStyle name="Hlavní nadpis" xfId="499" xr:uid="{00000000-0005-0000-0000-000001020000}"/>
    <cellStyle name="Hyperlink_JindrichBudgetOct08" xfId="500" xr:uid="{00000000-0005-0000-0000-000002020000}"/>
    <cellStyle name="Hypertextový odkaz 2" xfId="501" xr:uid="{00000000-0005-0000-0000-000003020000}"/>
    <cellStyle name="Hypertextový odkaz 2 2" xfId="502" xr:uid="{00000000-0005-0000-0000-000004020000}"/>
    <cellStyle name="Hypertextový odkaz 3" xfId="503" xr:uid="{00000000-0005-0000-0000-000005020000}"/>
    <cellStyle name="Hypertextový odkaz 4" xfId="504" xr:uid="{00000000-0005-0000-0000-000006020000}"/>
    <cellStyle name="Hypertextový odkaz 5" xfId="1075" xr:uid="{00000000-0005-0000-0000-000007020000}"/>
    <cellStyle name="Hypertextový odkaz 6" xfId="1086" xr:uid="{EEACAF47-CF46-4D95-A470-196FEFC9B6EF}"/>
    <cellStyle name="Check Cell" xfId="505" xr:uid="{00000000-0005-0000-0000-000008020000}"/>
    <cellStyle name="Chybně 2" xfId="506" xr:uid="{00000000-0005-0000-0000-000009020000}"/>
    <cellStyle name="Chybně 3" xfId="1053" xr:uid="{00000000-0005-0000-0000-00000A020000}"/>
    <cellStyle name="Input" xfId="507" xr:uid="{00000000-0005-0000-0000-00000B020000}"/>
    <cellStyle name="Input %" xfId="508" xr:uid="{00000000-0005-0000-0000-00000C020000}"/>
    <cellStyle name="Input [yellow]" xfId="509" xr:uid="{00000000-0005-0000-0000-00000D020000}"/>
    <cellStyle name="Input 1" xfId="510" xr:uid="{00000000-0005-0000-0000-00000E020000}"/>
    <cellStyle name="Input 10" xfId="511" xr:uid="{00000000-0005-0000-0000-00000F020000}"/>
    <cellStyle name="Input 11" xfId="512" xr:uid="{00000000-0005-0000-0000-000010020000}"/>
    <cellStyle name="Input 12" xfId="513" xr:uid="{00000000-0005-0000-0000-000011020000}"/>
    <cellStyle name="Input 13" xfId="514" xr:uid="{00000000-0005-0000-0000-000012020000}"/>
    <cellStyle name="Input 14" xfId="515" xr:uid="{00000000-0005-0000-0000-000013020000}"/>
    <cellStyle name="Input 15" xfId="516" xr:uid="{00000000-0005-0000-0000-000014020000}"/>
    <cellStyle name="Input 16" xfId="517" xr:uid="{00000000-0005-0000-0000-000015020000}"/>
    <cellStyle name="Input 17" xfId="518" xr:uid="{00000000-0005-0000-0000-000016020000}"/>
    <cellStyle name="Input 18" xfId="519" xr:uid="{00000000-0005-0000-0000-000017020000}"/>
    <cellStyle name="Input 19" xfId="520" xr:uid="{00000000-0005-0000-0000-000018020000}"/>
    <cellStyle name="Input 2" xfId="521" xr:uid="{00000000-0005-0000-0000-000019020000}"/>
    <cellStyle name="Input 20" xfId="522" xr:uid="{00000000-0005-0000-0000-00001A020000}"/>
    <cellStyle name="Input 21" xfId="523" xr:uid="{00000000-0005-0000-0000-00001B020000}"/>
    <cellStyle name="Input 22" xfId="524" xr:uid="{00000000-0005-0000-0000-00001C020000}"/>
    <cellStyle name="Input 23" xfId="525" xr:uid="{00000000-0005-0000-0000-00001D020000}"/>
    <cellStyle name="Input 24" xfId="526" xr:uid="{00000000-0005-0000-0000-00001E020000}"/>
    <cellStyle name="Input 25" xfId="527" xr:uid="{00000000-0005-0000-0000-00001F020000}"/>
    <cellStyle name="Input 26" xfId="528" xr:uid="{00000000-0005-0000-0000-000020020000}"/>
    <cellStyle name="Input 27" xfId="529" xr:uid="{00000000-0005-0000-0000-000021020000}"/>
    <cellStyle name="Input 28" xfId="530" xr:uid="{00000000-0005-0000-0000-000022020000}"/>
    <cellStyle name="Input 29" xfId="531" xr:uid="{00000000-0005-0000-0000-000023020000}"/>
    <cellStyle name="Input 3" xfId="532" xr:uid="{00000000-0005-0000-0000-000024020000}"/>
    <cellStyle name="Input 30" xfId="533" xr:uid="{00000000-0005-0000-0000-000025020000}"/>
    <cellStyle name="Input 31" xfId="534" xr:uid="{00000000-0005-0000-0000-000026020000}"/>
    <cellStyle name="Input 32" xfId="535" xr:uid="{00000000-0005-0000-0000-000027020000}"/>
    <cellStyle name="Input 33" xfId="536" xr:uid="{00000000-0005-0000-0000-000028020000}"/>
    <cellStyle name="Input 34" xfId="537" xr:uid="{00000000-0005-0000-0000-000029020000}"/>
    <cellStyle name="Input 35" xfId="538" xr:uid="{00000000-0005-0000-0000-00002A020000}"/>
    <cellStyle name="Input 36" xfId="539" xr:uid="{00000000-0005-0000-0000-00002B020000}"/>
    <cellStyle name="Input 37" xfId="540" xr:uid="{00000000-0005-0000-0000-00002C020000}"/>
    <cellStyle name="Input 38" xfId="541" xr:uid="{00000000-0005-0000-0000-00002D020000}"/>
    <cellStyle name="Input 39" xfId="542" xr:uid="{00000000-0005-0000-0000-00002E020000}"/>
    <cellStyle name="Input 4" xfId="543" xr:uid="{00000000-0005-0000-0000-00002F020000}"/>
    <cellStyle name="Input 40" xfId="544" xr:uid="{00000000-0005-0000-0000-000030020000}"/>
    <cellStyle name="Input 41" xfId="545" xr:uid="{00000000-0005-0000-0000-000031020000}"/>
    <cellStyle name="Input 42" xfId="546" xr:uid="{00000000-0005-0000-0000-000032020000}"/>
    <cellStyle name="Input 43" xfId="547" xr:uid="{00000000-0005-0000-0000-000033020000}"/>
    <cellStyle name="Input 44" xfId="548" xr:uid="{00000000-0005-0000-0000-000034020000}"/>
    <cellStyle name="Input 45" xfId="549" xr:uid="{00000000-0005-0000-0000-000035020000}"/>
    <cellStyle name="Input 46" xfId="550" xr:uid="{00000000-0005-0000-0000-000036020000}"/>
    <cellStyle name="Input 47" xfId="551" xr:uid="{00000000-0005-0000-0000-000037020000}"/>
    <cellStyle name="Input 48" xfId="552" xr:uid="{00000000-0005-0000-0000-000038020000}"/>
    <cellStyle name="Input 49" xfId="553" xr:uid="{00000000-0005-0000-0000-000039020000}"/>
    <cellStyle name="Input 5" xfId="554" xr:uid="{00000000-0005-0000-0000-00003A020000}"/>
    <cellStyle name="Input 50" xfId="555" xr:uid="{00000000-0005-0000-0000-00003B020000}"/>
    <cellStyle name="Input 51" xfId="556" xr:uid="{00000000-0005-0000-0000-00003C020000}"/>
    <cellStyle name="Input 52" xfId="557" xr:uid="{00000000-0005-0000-0000-00003D020000}"/>
    <cellStyle name="Input 53" xfId="558" xr:uid="{00000000-0005-0000-0000-00003E020000}"/>
    <cellStyle name="Input 54" xfId="559" xr:uid="{00000000-0005-0000-0000-00003F020000}"/>
    <cellStyle name="Input 55" xfId="560" xr:uid="{00000000-0005-0000-0000-000040020000}"/>
    <cellStyle name="Input 56" xfId="561" xr:uid="{00000000-0005-0000-0000-000041020000}"/>
    <cellStyle name="Input 57" xfId="562" xr:uid="{00000000-0005-0000-0000-000042020000}"/>
    <cellStyle name="Input 58" xfId="563" xr:uid="{00000000-0005-0000-0000-000043020000}"/>
    <cellStyle name="Input 6" xfId="564" xr:uid="{00000000-0005-0000-0000-000044020000}"/>
    <cellStyle name="Input 7" xfId="565" xr:uid="{00000000-0005-0000-0000-000045020000}"/>
    <cellStyle name="Input 8" xfId="566" xr:uid="{00000000-0005-0000-0000-000046020000}"/>
    <cellStyle name="Input 9" xfId="567" xr:uid="{00000000-0005-0000-0000-000047020000}"/>
    <cellStyle name="Kategorie" xfId="568" xr:uid="{00000000-0005-0000-0000-000048020000}"/>
    <cellStyle name="Kč(0)" xfId="569" xr:uid="{00000000-0005-0000-0000-000049020000}"/>
    <cellStyle name="Kč/m(0)" xfId="570" xr:uid="{00000000-0005-0000-0000-00004A020000}"/>
    <cellStyle name="Kč/m3(0)" xfId="571" xr:uid="{00000000-0005-0000-0000-00004B020000}"/>
    <cellStyle name="kolonky" xfId="572" xr:uid="{00000000-0005-0000-0000-00004C020000}"/>
    <cellStyle name="Komma [0]_PL_ACCESS_98" xfId="573" xr:uid="{00000000-0005-0000-0000-00004D020000}"/>
    <cellStyle name="Komma_PL_ACCESS_98" xfId="574" xr:uid="{00000000-0005-0000-0000-00004E020000}"/>
    <cellStyle name="Kontrolná bunka" xfId="575" xr:uid="{00000000-0005-0000-0000-00004F020000}"/>
    <cellStyle name="Kontrolní buňka 2" xfId="576" xr:uid="{00000000-0005-0000-0000-000050020000}"/>
    <cellStyle name="Kontrolní buňka 3" xfId="1054" xr:uid="{00000000-0005-0000-0000-000051020000}"/>
    <cellStyle name="lehký dolní okraj" xfId="577" xr:uid="{00000000-0005-0000-0000-000052020000}"/>
    <cellStyle name="Linked Cell" xfId="578" xr:uid="{00000000-0005-0000-0000-000053020000}"/>
    <cellStyle name="m(0)" xfId="579" xr:uid="{00000000-0005-0000-0000-000054020000}"/>
    <cellStyle name="m2(0)" xfId="580" xr:uid="{00000000-0005-0000-0000-000055020000}"/>
    <cellStyle name="m3(0)" xfId="581" xr:uid="{00000000-0005-0000-0000-000056020000}"/>
    <cellStyle name="Měna 10" xfId="1085" xr:uid="{A8EC012F-D2DE-484D-9897-8897978EB341}"/>
    <cellStyle name="Měna 11" xfId="1091" xr:uid="{20346FF5-3FB4-4BE2-8AFF-6EE1EF225D7C}"/>
    <cellStyle name="Měna 2" xfId="582" xr:uid="{00000000-0005-0000-0000-000057020000}"/>
    <cellStyle name="Měna 2 2" xfId="583" xr:uid="{00000000-0005-0000-0000-000058020000}"/>
    <cellStyle name="Měna 2 3" xfId="584" xr:uid="{00000000-0005-0000-0000-000059020000}"/>
    <cellStyle name="Měna 2 4" xfId="1076" xr:uid="{00000000-0005-0000-0000-00005A020000}"/>
    <cellStyle name="Měna 3" xfId="585" xr:uid="{00000000-0005-0000-0000-00005B020000}"/>
    <cellStyle name="Měna 4" xfId="586" xr:uid="{00000000-0005-0000-0000-00005C020000}"/>
    <cellStyle name="Měna 5" xfId="587" xr:uid="{00000000-0005-0000-0000-00005D020000}"/>
    <cellStyle name="Měna 6" xfId="588" xr:uid="{00000000-0005-0000-0000-00005E020000}"/>
    <cellStyle name="Měna 7" xfId="589" xr:uid="{00000000-0005-0000-0000-00005F020000}"/>
    <cellStyle name="Měna 8" xfId="1078" xr:uid="{00000000-0005-0000-0000-000060020000}"/>
    <cellStyle name="Měna 9" xfId="1079" xr:uid="{00000000-0005-0000-0000-000061020000}"/>
    <cellStyle name="měny 2" xfId="590" xr:uid="{00000000-0005-0000-0000-000062020000}"/>
    <cellStyle name="měny 2 2" xfId="591" xr:uid="{00000000-0005-0000-0000-000063020000}"/>
    <cellStyle name="MJPolozky" xfId="592" xr:uid="{00000000-0005-0000-0000-000064020000}"/>
    <cellStyle name="MJPolozky 2" xfId="593" xr:uid="{00000000-0005-0000-0000-000065020000}"/>
    <cellStyle name="MJPolozky 2 2" xfId="594" xr:uid="{00000000-0005-0000-0000-000066020000}"/>
    <cellStyle name="MnozstviPolozky" xfId="595" xr:uid="{00000000-0005-0000-0000-000067020000}"/>
    <cellStyle name="Month" xfId="596" xr:uid="{00000000-0005-0000-0000-000068020000}"/>
    <cellStyle name="MřížkaNormální" xfId="597" xr:uid="{00000000-0005-0000-0000-000069020000}"/>
    <cellStyle name="nadpis" xfId="598" xr:uid="{00000000-0005-0000-0000-00006A020000}"/>
    <cellStyle name="Nadpis 1 2" xfId="599" xr:uid="{00000000-0005-0000-0000-00006B020000}"/>
    <cellStyle name="Nadpis 1 3" xfId="1055" xr:uid="{00000000-0005-0000-0000-00006C020000}"/>
    <cellStyle name="Nadpis 2 2" xfId="600" xr:uid="{00000000-0005-0000-0000-00006D020000}"/>
    <cellStyle name="Nadpis 2 3" xfId="1056" xr:uid="{00000000-0005-0000-0000-00006E020000}"/>
    <cellStyle name="Nadpis 3 2" xfId="601" xr:uid="{00000000-0005-0000-0000-00006F020000}"/>
    <cellStyle name="Nadpis 3 3" xfId="1057" xr:uid="{00000000-0005-0000-0000-000070020000}"/>
    <cellStyle name="Nadpis 4 2" xfId="602" xr:uid="{00000000-0005-0000-0000-000071020000}"/>
    <cellStyle name="Nadpis 4 3" xfId="1058" xr:uid="{00000000-0005-0000-0000-000072020000}"/>
    <cellStyle name="nadpis-12" xfId="603" xr:uid="{00000000-0005-0000-0000-000073020000}"/>
    <cellStyle name="nadpis-podtr." xfId="604" xr:uid="{00000000-0005-0000-0000-000074020000}"/>
    <cellStyle name="nadpis-podtr-12" xfId="605" xr:uid="{00000000-0005-0000-0000-000075020000}"/>
    <cellStyle name="nadpis-podtr-šik" xfId="606" xr:uid="{00000000-0005-0000-0000-000076020000}"/>
    <cellStyle name="NAROW" xfId="607" xr:uid="{00000000-0005-0000-0000-000077020000}"/>
    <cellStyle name="Název 2" xfId="608" xr:uid="{00000000-0005-0000-0000-000078020000}"/>
    <cellStyle name="Název 3" xfId="1059" xr:uid="{00000000-0005-0000-0000-000079020000}"/>
    <cellStyle name="NazevOddilu" xfId="609" xr:uid="{00000000-0005-0000-0000-00007A020000}"/>
    <cellStyle name="NazevPolozky" xfId="610" xr:uid="{00000000-0005-0000-0000-00007B020000}"/>
    <cellStyle name="NazevPolozky 2" xfId="611" xr:uid="{00000000-0005-0000-0000-00007C020000}"/>
    <cellStyle name="NazevPolozky 2 2" xfId="612" xr:uid="{00000000-0005-0000-0000-00007D020000}"/>
    <cellStyle name="Nazov" xfId="613" xr:uid="{00000000-0005-0000-0000-00007E020000}"/>
    <cellStyle name="Nedefinován" xfId="614" xr:uid="{00000000-0005-0000-0000-00007F020000}"/>
    <cellStyle name="Neutral" xfId="615" xr:uid="{00000000-0005-0000-0000-000080020000}"/>
    <cellStyle name="Neutrálna" xfId="616" xr:uid="{00000000-0005-0000-0000-000081020000}"/>
    <cellStyle name="Neutrální 2" xfId="617" xr:uid="{00000000-0005-0000-0000-000082020000}"/>
    <cellStyle name="Neutrální 3" xfId="1060" xr:uid="{00000000-0005-0000-0000-000083020000}"/>
    <cellStyle name="Normaali_valais99" xfId="618" xr:uid="{00000000-0005-0000-0000-000084020000}"/>
    <cellStyle name="normal" xfId="619" xr:uid="{00000000-0005-0000-0000-000085020000}"/>
    <cellStyle name="Normal - Style1" xfId="620" xr:uid="{00000000-0005-0000-0000-000086020000}"/>
    <cellStyle name="Normal 11" xfId="621" xr:uid="{00000000-0005-0000-0000-000087020000}"/>
    <cellStyle name="normal 2" xfId="622" xr:uid="{00000000-0005-0000-0000-000088020000}"/>
    <cellStyle name="Normal 2 2" xfId="623" xr:uid="{00000000-0005-0000-0000-000089020000}"/>
    <cellStyle name="Normal 2 3" xfId="624" xr:uid="{00000000-0005-0000-0000-00008A020000}"/>
    <cellStyle name="Normal 2 3 2" xfId="625" xr:uid="{00000000-0005-0000-0000-00008B020000}"/>
    <cellStyle name="Normal 2 4" xfId="626" xr:uid="{00000000-0005-0000-0000-00008C020000}"/>
    <cellStyle name="Normal 2_EPS" xfId="627" xr:uid="{00000000-0005-0000-0000-00008D020000}"/>
    <cellStyle name="Normal 3" xfId="628" xr:uid="{00000000-0005-0000-0000-00008E020000}"/>
    <cellStyle name="Normal 3 2" xfId="629" xr:uid="{00000000-0005-0000-0000-00008F020000}"/>
    <cellStyle name="Normal 5" xfId="630" xr:uid="{00000000-0005-0000-0000-000090020000}"/>
    <cellStyle name="Normal 6" xfId="631" xr:uid="{00000000-0005-0000-0000-000091020000}"/>
    <cellStyle name="Normal 7" xfId="632" xr:uid="{00000000-0005-0000-0000-000092020000}"/>
    <cellStyle name="Normal 8" xfId="633" xr:uid="{00000000-0005-0000-0000-000093020000}"/>
    <cellStyle name="Normal_02_beton_vyztuz" xfId="634" xr:uid="{00000000-0005-0000-0000-000094020000}"/>
    <cellStyle name="Normální" xfId="0" builtinId="0"/>
    <cellStyle name="normální 10" xfId="635" xr:uid="{00000000-0005-0000-0000-000096020000}"/>
    <cellStyle name="normální 10 2" xfId="636" xr:uid="{00000000-0005-0000-0000-000097020000}"/>
    <cellStyle name="Normální 10 3" xfId="637" xr:uid="{00000000-0005-0000-0000-000098020000}"/>
    <cellStyle name="Normální 10_SO01_D.1.4.5_BS_ROZP" xfId="638" xr:uid="{00000000-0005-0000-0000-000099020000}"/>
    <cellStyle name="normální 11" xfId="639" xr:uid="{00000000-0005-0000-0000-00009A020000}"/>
    <cellStyle name="Normální 11 2" xfId="640" xr:uid="{00000000-0005-0000-0000-00009B020000}"/>
    <cellStyle name="normální 12" xfId="641" xr:uid="{00000000-0005-0000-0000-00009C020000}"/>
    <cellStyle name="Normální 12 2" xfId="642" xr:uid="{00000000-0005-0000-0000-00009D020000}"/>
    <cellStyle name="normální 13" xfId="643" xr:uid="{00000000-0005-0000-0000-00009E020000}"/>
    <cellStyle name="Normální 13 2" xfId="644" xr:uid="{00000000-0005-0000-0000-00009F020000}"/>
    <cellStyle name="Normální 14" xfId="645" xr:uid="{00000000-0005-0000-0000-0000A0020000}"/>
    <cellStyle name="Normální 14 2" xfId="646" xr:uid="{00000000-0005-0000-0000-0000A1020000}"/>
    <cellStyle name="Normální 15" xfId="647" xr:uid="{00000000-0005-0000-0000-0000A2020000}"/>
    <cellStyle name="Normální 15 2" xfId="648" xr:uid="{00000000-0005-0000-0000-0000A3020000}"/>
    <cellStyle name="Normální 15 3" xfId="649" xr:uid="{00000000-0005-0000-0000-0000A4020000}"/>
    <cellStyle name="Normální 15 3 2" xfId="650" xr:uid="{00000000-0005-0000-0000-0000A5020000}"/>
    <cellStyle name="Normální 15 3 2 2" xfId="651" xr:uid="{00000000-0005-0000-0000-0000A6020000}"/>
    <cellStyle name="Normální 15 3 4" xfId="652" xr:uid="{00000000-0005-0000-0000-0000A7020000}"/>
    <cellStyle name="Normální 15 4" xfId="653" xr:uid="{00000000-0005-0000-0000-0000A8020000}"/>
    <cellStyle name="Normální 16" xfId="654" xr:uid="{00000000-0005-0000-0000-0000A9020000}"/>
    <cellStyle name="Normální 17" xfId="655" xr:uid="{00000000-0005-0000-0000-0000AA020000}"/>
    <cellStyle name="Normální 17 2" xfId="656" xr:uid="{00000000-0005-0000-0000-0000AB020000}"/>
    <cellStyle name="Normální 18" xfId="657" xr:uid="{00000000-0005-0000-0000-0000AC020000}"/>
    <cellStyle name="normální 18 2" xfId="658" xr:uid="{00000000-0005-0000-0000-0000AD020000}"/>
    <cellStyle name="Normální 19" xfId="659" xr:uid="{00000000-0005-0000-0000-0000AE020000}"/>
    <cellStyle name="Normální 2" xfId="660" xr:uid="{00000000-0005-0000-0000-0000AF020000}"/>
    <cellStyle name="normální 2 1" xfId="1089" xr:uid="{0CADB8E8-08A9-4A1D-9DAE-5CF6C7762955}"/>
    <cellStyle name="normální 2 10" xfId="661" xr:uid="{00000000-0005-0000-0000-0000B0020000}"/>
    <cellStyle name="normální 2 11" xfId="662" xr:uid="{00000000-0005-0000-0000-0000B1020000}"/>
    <cellStyle name="normální 2 12" xfId="663" xr:uid="{00000000-0005-0000-0000-0000B2020000}"/>
    <cellStyle name="normální 2 13" xfId="664" xr:uid="{00000000-0005-0000-0000-0000B3020000}"/>
    <cellStyle name="normální 2 14" xfId="665" xr:uid="{00000000-0005-0000-0000-0000B4020000}"/>
    <cellStyle name="normální 2 15" xfId="666" xr:uid="{00000000-0005-0000-0000-0000B5020000}"/>
    <cellStyle name="normální 2 16" xfId="667" xr:uid="{00000000-0005-0000-0000-0000B6020000}"/>
    <cellStyle name="normální 2 17" xfId="668" xr:uid="{00000000-0005-0000-0000-0000B7020000}"/>
    <cellStyle name="normální 2 18" xfId="1081" xr:uid="{00000000-0005-0000-0000-0000B8020000}"/>
    <cellStyle name="Normální 2 2" xfId="669" xr:uid="{00000000-0005-0000-0000-0000B9020000}"/>
    <cellStyle name="normální 2 2 2" xfId="670" xr:uid="{00000000-0005-0000-0000-0000BA020000}"/>
    <cellStyle name="normální 2 2 3" xfId="671" xr:uid="{00000000-0005-0000-0000-0000BB020000}"/>
    <cellStyle name="normální 2 2_Hotel LRMP-111207-cistopis-ECHARRIS_final" xfId="672" xr:uid="{00000000-0005-0000-0000-0000BC020000}"/>
    <cellStyle name="normální 2 3" xfId="673" xr:uid="{00000000-0005-0000-0000-0000BD020000}"/>
    <cellStyle name="normální 2 4" xfId="674" xr:uid="{00000000-0005-0000-0000-0000BE020000}"/>
    <cellStyle name="Normální 2 5" xfId="675" xr:uid="{00000000-0005-0000-0000-0000BF020000}"/>
    <cellStyle name="Normální 2 6" xfId="676" xr:uid="{00000000-0005-0000-0000-0000C0020000}"/>
    <cellStyle name="normální 2 7" xfId="677" xr:uid="{00000000-0005-0000-0000-0000C1020000}"/>
    <cellStyle name="normální 2 8" xfId="678" xr:uid="{00000000-0005-0000-0000-0000C2020000}"/>
    <cellStyle name="normální 2 9" xfId="679" xr:uid="{00000000-0005-0000-0000-0000C3020000}"/>
    <cellStyle name="normální 2_01 Objekt přístavby 1 etapa 24 11 2009 1.kolo" xfId="680" xr:uid="{00000000-0005-0000-0000-0000C4020000}"/>
    <cellStyle name="normální 20" xfId="681" xr:uid="{00000000-0005-0000-0000-0000C5020000}"/>
    <cellStyle name="Normální 21" xfId="682" xr:uid="{00000000-0005-0000-0000-0000C6020000}"/>
    <cellStyle name="Normální 22" xfId="683" xr:uid="{00000000-0005-0000-0000-0000C7020000}"/>
    <cellStyle name="Normální 22 2" xfId="684" xr:uid="{00000000-0005-0000-0000-0000C8020000}"/>
    <cellStyle name="Normální 23" xfId="685" xr:uid="{00000000-0005-0000-0000-0000C9020000}"/>
    <cellStyle name="Normální 24" xfId="686" xr:uid="{00000000-0005-0000-0000-0000CA020000}"/>
    <cellStyle name="Normální 25" xfId="687" xr:uid="{00000000-0005-0000-0000-0000CB020000}"/>
    <cellStyle name="normální 26" xfId="688" xr:uid="{00000000-0005-0000-0000-0000CC020000}"/>
    <cellStyle name="Normální 27" xfId="689" xr:uid="{00000000-0005-0000-0000-0000CD020000}"/>
    <cellStyle name="Normální 28" xfId="1080" xr:uid="{00000000-0005-0000-0000-0000CE020000}"/>
    <cellStyle name="Normální 29" xfId="1084" xr:uid="{E5F0B5F3-D022-43DE-83E6-EA5247A2737B}"/>
    <cellStyle name="Normální 3" xfId="690" xr:uid="{00000000-0005-0000-0000-0000CF020000}"/>
    <cellStyle name="normální 3 10" xfId="691" xr:uid="{00000000-0005-0000-0000-0000D0020000}"/>
    <cellStyle name="Normální 3 11" xfId="692" xr:uid="{00000000-0005-0000-0000-0000D1020000}"/>
    <cellStyle name="Normální 3 12" xfId="693" xr:uid="{00000000-0005-0000-0000-0000D2020000}"/>
    <cellStyle name="Normální 3 13" xfId="694" xr:uid="{00000000-0005-0000-0000-0000D3020000}"/>
    <cellStyle name="Normální 3 2" xfId="695" xr:uid="{00000000-0005-0000-0000-0000D4020000}"/>
    <cellStyle name="normální 3 2 2" xfId="696" xr:uid="{00000000-0005-0000-0000-0000D5020000}"/>
    <cellStyle name="normální 3 2 3" xfId="697" xr:uid="{00000000-0005-0000-0000-0000D6020000}"/>
    <cellStyle name="normální 3 2_SO01_D.1.4.5_BS_ROZP" xfId="698" xr:uid="{00000000-0005-0000-0000-0000D7020000}"/>
    <cellStyle name="Normální 3 3" xfId="699" xr:uid="{00000000-0005-0000-0000-0000D8020000}"/>
    <cellStyle name="normální 3 4" xfId="700" xr:uid="{00000000-0005-0000-0000-0000D9020000}"/>
    <cellStyle name="normální 3 5" xfId="701" xr:uid="{00000000-0005-0000-0000-0000DA020000}"/>
    <cellStyle name="normální 3 6" xfId="702" xr:uid="{00000000-0005-0000-0000-0000DB020000}"/>
    <cellStyle name="normální 3 7" xfId="703" xr:uid="{00000000-0005-0000-0000-0000DC020000}"/>
    <cellStyle name="normální 3 8" xfId="704" xr:uid="{00000000-0005-0000-0000-0000DD020000}"/>
    <cellStyle name="normální 3 9" xfId="705" xr:uid="{00000000-0005-0000-0000-0000DE020000}"/>
    <cellStyle name="normální 3_01 Objekt přístavby 1 etapa 24 11 2009 1.kolo" xfId="706" xr:uid="{00000000-0005-0000-0000-0000DF020000}"/>
    <cellStyle name="normální 30" xfId="1077" xr:uid="{00000000-0005-0000-0000-0000E0020000}"/>
    <cellStyle name="Normální 31" xfId="1090" xr:uid="{BD593443-0040-4B59-BB6C-BCB18F2B9C7B}"/>
    <cellStyle name="Normální 32" xfId="1093" xr:uid="{4ED7B746-583C-4461-9659-C305FFDC8500}"/>
    <cellStyle name="Normální 33" xfId="1094" xr:uid="{FB3AC928-7368-4015-B1DF-0B9D7F393C78}"/>
    <cellStyle name="Normální 4" xfId="707" xr:uid="{00000000-0005-0000-0000-0000E1020000}"/>
    <cellStyle name="normální 4 10" xfId="708" xr:uid="{00000000-0005-0000-0000-0000E2020000}"/>
    <cellStyle name="normální 4 11" xfId="709" xr:uid="{00000000-0005-0000-0000-0000E3020000}"/>
    <cellStyle name="normální 4 12" xfId="1082" xr:uid="{00000000-0005-0000-0000-0000E4020000}"/>
    <cellStyle name="normální 4 13" xfId="1087" xr:uid="{37AB5D7A-AB91-48CD-82F9-5EF11B923ACA}"/>
    <cellStyle name="normální 4 14" xfId="1088" xr:uid="{6FD02635-87F3-4FCB-BA1B-55C56B66C819}"/>
    <cellStyle name="normální 4 15" xfId="1092" xr:uid="{A789802C-18F4-4165-B781-F5C7DD07F8B2}"/>
    <cellStyle name="normální 4 2" xfId="710" xr:uid="{00000000-0005-0000-0000-0000E5020000}"/>
    <cellStyle name="Normální 4 3" xfId="711" xr:uid="{00000000-0005-0000-0000-0000E6020000}"/>
    <cellStyle name="normální 4 4" xfId="712" xr:uid="{00000000-0005-0000-0000-0000E7020000}"/>
    <cellStyle name="normální 4 5" xfId="713" xr:uid="{00000000-0005-0000-0000-0000E8020000}"/>
    <cellStyle name="normální 4 6" xfId="714" xr:uid="{00000000-0005-0000-0000-0000E9020000}"/>
    <cellStyle name="normální 4 7" xfId="715" xr:uid="{00000000-0005-0000-0000-0000EA020000}"/>
    <cellStyle name="normální 4 8" xfId="716" xr:uid="{00000000-0005-0000-0000-0000EB020000}"/>
    <cellStyle name="normální 4 9" xfId="717" xr:uid="{00000000-0005-0000-0000-0000EC020000}"/>
    <cellStyle name="normální 4_01 Objekt přístavby 1 etapa 24 11 2009 1.kolo" xfId="718" xr:uid="{00000000-0005-0000-0000-0000ED020000}"/>
    <cellStyle name="Normální 5" xfId="719" xr:uid="{00000000-0005-0000-0000-0000EE020000}"/>
    <cellStyle name="normální 5 2" xfId="720" xr:uid="{00000000-0005-0000-0000-0000EF020000}"/>
    <cellStyle name="normální 5 3" xfId="721" xr:uid="{00000000-0005-0000-0000-0000F0020000}"/>
    <cellStyle name="Normální 6" xfId="722" xr:uid="{00000000-0005-0000-0000-0000F1020000}"/>
    <cellStyle name="normální 6 10" xfId="723" xr:uid="{00000000-0005-0000-0000-0000F2020000}"/>
    <cellStyle name="normální 6 11" xfId="724" xr:uid="{00000000-0005-0000-0000-0000F3020000}"/>
    <cellStyle name="normální 6 12" xfId="725" xr:uid="{00000000-0005-0000-0000-0000F4020000}"/>
    <cellStyle name="normální 6 13" xfId="726" xr:uid="{00000000-0005-0000-0000-0000F5020000}"/>
    <cellStyle name="normální 6 14" xfId="727" xr:uid="{00000000-0005-0000-0000-0000F6020000}"/>
    <cellStyle name="normální 6 15" xfId="728" xr:uid="{00000000-0005-0000-0000-0000F7020000}"/>
    <cellStyle name="normální 6 16" xfId="729" xr:uid="{00000000-0005-0000-0000-0000F8020000}"/>
    <cellStyle name="normální 6 17" xfId="730" xr:uid="{00000000-0005-0000-0000-0000F9020000}"/>
    <cellStyle name="normální 6 18" xfId="731" xr:uid="{00000000-0005-0000-0000-0000FA020000}"/>
    <cellStyle name="normální 6 19" xfId="732" xr:uid="{00000000-0005-0000-0000-0000FB020000}"/>
    <cellStyle name="Normální 6 2" xfId="733" xr:uid="{00000000-0005-0000-0000-0000FC020000}"/>
    <cellStyle name="normální 6 20" xfId="734" xr:uid="{00000000-0005-0000-0000-0000FD020000}"/>
    <cellStyle name="normální 6 21" xfId="735" xr:uid="{00000000-0005-0000-0000-0000FE020000}"/>
    <cellStyle name="normální 6 22" xfId="736" xr:uid="{00000000-0005-0000-0000-0000FF020000}"/>
    <cellStyle name="normální 6 23" xfId="737" xr:uid="{00000000-0005-0000-0000-000000030000}"/>
    <cellStyle name="normální 6 24" xfId="738" xr:uid="{00000000-0005-0000-0000-000001030000}"/>
    <cellStyle name="normální 6 25" xfId="739" xr:uid="{00000000-0005-0000-0000-000002030000}"/>
    <cellStyle name="normální 6 26" xfId="740" xr:uid="{00000000-0005-0000-0000-000003030000}"/>
    <cellStyle name="normální 6 27" xfId="741" xr:uid="{00000000-0005-0000-0000-000004030000}"/>
    <cellStyle name="Normální 6 28" xfId="1083" xr:uid="{00000000-0005-0000-0000-000005030000}"/>
    <cellStyle name="normální 6 3" xfId="742" xr:uid="{00000000-0005-0000-0000-000006030000}"/>
    <cellStyle name="normální 6 4" xfId="743" xr:uid="{00000000-0005-0000-0000-000007030000}"/>
    <cellStyle name="normální 6 5" xfId="744" xr:uid="{00000000-0005-0000-0000-000008030000}"/>
    <cellStyle name="normální 6 6" xfId="745" xr:uid="{00000000-0005-0000-0000-000009030000}"/>
    <cellStyle name="normální 6 7" xfId="746" xr:uid="{00000000-0005-0000-0000-00000A030000}"/>
    <cellStyle name="normální 6 8" xfId="747" xr:uid="{00000000-0005-0000-0000-00000B030000}"/>
    <cellStyle name="normální 6 9" xfId="748" xr:uid="{00000000-0005-0000-0000-00000C030000}"/>
    <cellStyle name="Normální 7" xfId="749" xr:uid="{00000000-0005-0000-0000-00000D030000}"/>
    <cellStyle name="normální 7 2" xfId="750" xr:uid="{00000000-0005-0000-0000-00000E030000}"/>
    <cellStyle name="normální 8" xfId="751" xr:uid="{00000000-0005-0000-0000-00000F030000}"/>
    <cellStyle name="normální 8 10" xfId="752" xr:uid="{00000000-0005-0000-0000-000010030000}"/>
    <cellStyle name="normální 8 11" xfId="753" xr:uid="{00000000-0005-0000-0000-000011030000}"/>
    <cellStyle name="normální 8 12" xfId="754" xr:uid="{00000000-0005-0000-0000-000012030000}"/>
    <cellStyle name="normální 8 13" xfId="755" xr:uid="{00000000-0005-0000-0000-000013030000}"/>
    <cellStyle name="normální 8 14" xfId="756" xr:uid="{00000000-0005-0000-0000-000014030000}"/>
    <cellStyle name="normální 8 15" xfId="757" xr:uid="{00000000-0005-0000-0000-000015030000}"/>
    <cellStyle name="normální 8 16" xfId="758" xr:uid="{00000000-0005-0000-0000-000016030000}"/>
    <cellStyle name="normální 8 17" xfId="759" xr:uid="{00000000-0005-0000-0000-000017030000}"/>
    <cellStyle name="normální 8 18" xfId="760" xr:uid="{00000000-0005-0000-0000-000018030000}"/>
    <cellStyle name="Normální 8 19" xfId="761" xr:uid="{00000000-0005-0000-0000-000019030000}"/>
    <cellStyle name="normální 8 2" xfId="762" xr:uid="{00000000-0005-0000-0000-00001A030000}"/>
    <cellStyle name="normální 8 3" xfId="763" xr:uid="{00000000-0005-0000-0000-00001B030000}"/>
    <cellStyle name="normální 8 4" xfId="764" xr:uid="{00000000-0005-0000-0000-00001C030000}"/>
    <cellStyle name="normální 8 5" xfId="765" xr:uid="{00000000-0005-0000-0000-00001D030000}"/>
    <cellStyle name="normální 8 6" xfId="766" xr:uid="{00000000-0005-0000-0000-00001E030000}"/>
    <cellStyle name="normální 8 7" xfId="767" xr:uid="{00000000-0005-0000-0000-00001F030000}"/>
    <cellStyle name="normální 8 8" xfId="768" xr:uid="{00000000-0005-0000-0000-000020030000}"/>
    <cellStyle name="normální 8 9" xfId="769" xr:uid="{00000000-0005-0000-0000-000021030000}"/>
    <cellStyle name="Normální 9" xfId="770" xr:uid="{00000000-0005-0000-0000-000022030000}"/>
    <cellStyle name="normální 9 2" xfId="771" xr:uid="{00000000-0005-0000-0000-000023030000}"/>
    <cellStyle name="normální_SABLONY" xfId="1095" xr:uid="{2BE84F4C-A469-42B8-BA2D-DB4F44E97766}"/>
    <cellStyle name="Normalny_laroux" xfId="772" xr:uid="{00000000-0005-0000-0000-000024030000}"/>
    <cellStyle name="Note" xfId="773" xr:uid="{00000000-0005-0000-0000-000025030000}"/>
    <cellStyle name="Output" xfId="774" xr:uid="{00000000-0005-0000-0000-000026030000}"/>
    <cellStyle name="Percent ()" xfId="775" xr:uid="{00000000-0005-0000-0000-000027030000}"/>
    <cellStyle name="Percent () 2" xfId="776" xr:uid="{00000000-0005-0000-0000-000028030000}"/>
    <cellStyle name="Percent (0)" xfId="777" xr:uid="{00000000-0005-0000-0000-000029030000}"/>
    <cellStyle name="Percent (1)" xfId="778" xr:uid="{00000000-0005-0000-0000-00002A030000}"/>
    <cellStyle name="Percent [2]" xfId="779" xr:uid="{00000000-0005-0000-0000-00002B030000}"/>
    <cellStyle name="Percent 1" xfId="780" xr:uid="{00000000-0005-0000-0000-00002C030000}"/>
    <cellStyle name="Percent 2" xfId="781" xr:uid="{00000000-0005-0000-0000-00002D030000}"/>
    <cellStyle name="Percent_Account Detail" xfId="782" xr:uid="{00000000-0005-0000-0000-00002E030000}"/>
    <cellStyle name="Podnadpis" xfId="783" xr:uid="{00000000-0005-0000-0000-00002F030000}"/>
    <cellStyle name="políčka" xfId="784" xr:uid="{00000000-0005-0000-0000-000030030000}"/>
    <cellStyle name="Polozka" xfId="785" xr:uid="{00000000-0005-0000-0000-000031030000}"/>
    <cellStyle name="Popis" xfId="786" xr:uid="{00000000-0005-0000-0000-000032030000}"/>
    <cellStyle name="popis polozky" xfId="787" xr:uid="{00000000-0005-0000-0000-000033030000}"/>
    <cellStyle name="Poznámka 2" xfId="788" xr:uid="{00000000-0005-0000-0000-000034030000}"/>
    <cellStyle name="Poznámka 3" xfId="789" xr:uid="{00000000-0005-0000-0000-000035030000}"/>
    <cellStyle name="Poznámka 4" xfId="1061" xr:uid="{00000000-0005-0000-0000-000036030000}"/>
    <cellStyle name="Prepojená bunka" xfId="790" xr:uid="{00000000-0005-0000-0000-000037030000}"/>
    <cellStyle name="Price List Descr" xfId="791" xr:uid="{00000000-0005-0000-0000-000038030000}"/>
    <cellStyle name="Price List Descr Bold/Ital" xfId="792" xr:uid="{00000000-0005-0000-0000-000039030000}"/>
    <cellStyle name="Price List Descr Italic" xfId="793" xr:uid="{00000000-0005-0000-0000-00003A030000}"/>
    <cellStyle name="Price List Disco Header" xfId="794" xr:uid="{00000000-0005-0000-0000-00003B030000}"/>
    <cellStyle name="Price List Heading 1" xfId="795" xr:uid="{00000000-0005-0000-0000-00003C030000}"/>
    <cellStyle name="Price List Heading-Main" xfId="796" xr:uid="{00000000-0005-0000-0000-00003D030000}"/>
    <cellStyle name="Price List Heading-P/L" xfId="797" xr:uid="{00000000-0005-0000-0000-00003E030000}"/>
    <cellStyle name="Price List P/N" xfId="798" xr:uid="{00000000-0005-0000-0000-00003F030000}"/>
    <cellStyle name="Price List Price" xfId="799" xr:uid="{00000000-0005-0000-0000-000040030000}"/>
    <cellStyle name="Price List Repl Product" xfId="800" xr:uid="{00000000-0005-0000-0000-000041030000}"/>
    <cellStyle name="procent 10" xfId="801" xr:uid="{00000000-0005-0000-0000-000042030000}"/>
    <cellStyle name="procent 10 2" xfId="802" xr:uid="{00000000-0005-0000-0000-000043030000}"/>
    <cellStyle name="procent 10 3" xfId="803" xr:uid="{00000000-0005-0000-0000-000044030000}"/>
    <cellStyle name="procent 11" xfId="804" xr:uid="{00000000-0005-0000-0000-000045030000}"/>
    <cellStyle name="procent 12" xfId="805" xr:uid="{00000000-0005-0000-0000-000046030000}"/>
    <cellStyle name="procent 13" xfId="806" xr:uid="{00000000-0005-0000-0000-000047030000}"/>
    <cellStyle name="procent 14" xfId="807" xr:uid="{00000000-0005-0000-0000-000048030000}"/>
    <cellStyle name="procent 15" xfId="808" xr:uid="{00000000-0005-0000-0000-000049030000}"/>
    <cellStyle name="procent 16" xfId="809" xr:uid="{00000000-0005-0000-0000-00004A030000}"/>
    <cellStyle name="procent 17" xfId="810" xr:uid="{00000000-0005-0000-0000-00004B030000}"/>
    <cellStyle name="procent 17 10" xfId="811" xr:uid="{00000000-0005-0000-0000-00004C030000}"/>
    <cellStyle name="procent 17 11" xfId="812" xr:uid="{00000000-0005-0000-0000-00004D030000}"/>
    <cellStyle name="procent 17 12" xfId="813" xr:uid="{00000000-0005-0000-0000-00004E030000}"/>
    <cellStyle name="procent 17 13" xfId="814" xr:uid="{00000000-0005-0000-0000-00004F030000}"/>
    <cellStyle name="procent 17 14" xfId="815" xr:uid="{00000000-0005-0000-0000-000050030000}"/>
    <cellStyle name="procent 17 2" xfId="816" xr:uid="{00000000-0005-0000-0000-000051030000}"/>
    <cellStyle name="procent 17 3" xfId="817" xr:uid="{00000000-0005-0000-0000-000052030000}"/>
    <cellStyle name="procent 17 4" xfId="818" xr:uid="{00000000-0005-0000-0000-000053030000}"/>
    <cellStyle name="procent 17 5" xfId="819" xr:uid="{00000000-0005-0000-0000-000054030000}"/>
    <cellStyle name="procent 17 6" xfId="820" xr:uid="{00000000-0005-0000-0000-000055030000}"/>
    <cellStyle name="procent 17 7" xfId="821" xr:uid="{00000000-0005-0000-0000-000056030000}"/>
    <cellStyle name="procent 17 8" xfId="822" xr:uid="{00000000-0005-0000-0000-000057030000}"/>
    <cellStyle name="procent 17 9" xfId="823" xr:uid="{00000000-0005-0000-0000-000058030000}"/>
    <cellStyle name="procent 17_4_SO 51 - PRELOZKY KAN - VYK VYMER" xfId="824" xr:uid="{00000000-0005-0000-0000-000059030000}"/>
    <cellStyle name="procent 18" xfId="825" xr:uid="{00000000-0005-0000-0000-00005A030000}"/>
    <cellStyle name="procent 19" xfId="826" xr:uid="{00000000-0005-0000-0000-00005B030000}"/>
    <cellStyle name="procent 2" xfId="827" xr:uid="{00000000-0005-0000-0000-00005C030000}"/>
    <cellStyle name="procent 2 2" xfId="828" xr:uid="{00000000-0005-0000-0000-00005D030000}"/>
    <cellStyle name="procent 2 2 2" xfId="829" xr:uid="{00000000-0005-0000-0000-00005E030000}"/>
    <cellStyle name="procent 2 3" xfId="830" xr:uid="{00000000-0005-0000-0000-00005F030000}"/>
    <cellStyle name="procent 2 3 2" xfId="831" xr:uid="{00000000-0005-0000-0000-000060030000}"/>
    <cellStyle name="procent 2 4" xfId="832" xr:uid="{00000000-0005-0000-0000-000061030000}"/>
    <cellStyle name="procent 2 4 2" xfId="833" xr:uid="{00000000-0005-0000-0000-000062030000}"/>
    <cellStyle name="procent 20" xfId="834" xr:uid="{00000000-0005-0000-0000-000063030000}"/>
    <cellStyle name="procent 21" xfId="835" xr:uid="{00000000-0005-0000-0000-000064030000}"/>
    <cellStyle name="procent 22" xfId="836" xr:uid="{00000000-0005-0000-0000-000065030000}"/>
    <cellStyle name="procent 23" xfId="837" xr:uid="{00000000-0005-0000-0000-000066030000}"/>
    <cellStyle name="procent 24" xfId="838" xr:uid="{00000000-0005-0000-0000-000067030000}"/>
    <cellStyle name="procent 25" xfId="839" xr:uid="{00000000-0005-0000-0000-000068030000}"/>
    <cellStyle name="procent 26" xfId="840" xr:uid="{00000000-0005-0000-0000-000069030000}"/>
    <cellStyle name="procent 27" xfId="841" xr:uid="{00000000-0005-0000-0000-00006A030000}"/>
    <cellStyle name="procent 28" xfId="842" xr:uid="{00000000-0005-0000-0000-00006B030000}"/>
    <cellStyle name="procent 29" xfId="843" xr:uid="{00000000-0005-0000-0000-00006C030000}"/>
    <cellStyle name="procent 3" xfId="844" xr:uid="{00000000-0005-0000-0000-00006D030000}"/>
    <cellStyle name="procent 3 10" xfId="845" xr:uid="{00000000-0005-0000-0000-00006E030000}"/>
    <cellStyle name="procent 3 11" xfId="846" xr:uid="{00000000-0005-0000-0000-00006F030000}"/>
    <cellStyle name="procent 3 12" xfId="847" xr:uid="{00000000-0005-0000-0000-000070030000}"/>
    <cellStyle name="procent 3 13" xfId="848" xr:uid="{00000000-0005-0000-0000-000071030000}"/>
    <cellStyle name="procent 3 14" xfId="849" xr:uid="{00000000-0005-0000-0000-000072030000}"/>
    <cellStyle name="procent 3 15" xfId="850" xr:uid="{00000000-0005-0000-0000-000073030000}"/>
    <cellStyle name="procent 3 16" xfId="851" xr:uid="{00000000-0005-0000-0000-000074030000}"/>
    <cellStyle name="procent 3 17" xfId="852" xr:uid="{00000000-0005-0000-0000-000075030000}"/>
    <cellStyle name="procent 3 18" xfId="853" xr:uid="{00000000-0005-0000-0000-000076030000}"/>
    <cellStyle name="procent 3 19" xfId="854" xr:uid="{00000000-0005-0000-0000-000077030000}"/>
    <cellStyle name="procent 3 2" xfId="855" xr:uid="{00000000-0005-0000-0000-000078030000}"/>
    <cellStyle name="procent 3 2 2" xfId="856" xr:uid="{00000000-0005-0000-0000-000079030000}"/>
    <cellStyle name="procent 3 20" xfId="857" xr:uid="{00000000-0005-0000-0000-00007A030000}"/>
    <cellStyle name="procent 3 21" xfId="858" xr:uid="{00000000-0005-0000-0000-00007B030000}"/>
    <cellStyle name="procent 3 22" xfId="859" xr:uid="{00000000-0005-0000-0000-00007C030000}"/>
    <cellStyle name="procent 3 23" xfId="860" xr:uid="{00000000-0005-0000-0000-00007D030000}"/>
    <cellStyle name="procent 3 24" xfId="861" xr:uid="{00000000-0005-0000-0000-00007E030000}"/>
    <cellStyle name="procent 3 25" xfId="862" xr:uid="{00000000-0005-0000-0000-00007F030000}"/>
    <cellStyle name="procent 3 26" xfId="863" xr:uid="{00000000-0005-0000-0000-000080030000}"/>
    <cellStyle name="procent 3 27" xfId="864" xr:uid="{00000000-0005-0000-0000-000081030000}"/>
    <cellStyle name="procent 3 28" xfId="865" xr:uid="{00000000-0005-0000-0000-000082030000}"/>
    <cellStyle name="procent 3 29" xfId="866" xr:uid="{00000000-0005-0000-0000-000083030000}"/>
    <cellStyle name="procent 3 3" xfId="867" xr:uid="{00000000-0005-0000-0000-000084030000}"/>
    <cellStyle name="procent 3 3 2" xfId="868" xr:uid="{00000000-0005-0000-0000-000085030000}"/>
    <cellStyle name="procent 3 30" xfId="869" xr:uid="{00000000-0005-0000-0000-000086030000}"/>
    <cellStyle name="procent 3 31" xfId="870" xr:uid="{00000000-0005-0000-0000-000087030000}"/>
    <cellStyle name="procent 3 32" xfId="871" xr:uid="{00000000-0005-0000-0000-000088030000}"/>
    <cellStyle name="procent 3 4" xfId="872" xr:uid="{00000000-0005-0000-0000-000089030000}"/>
    <cellStyle name="procent 3 4 2" xfId="873" xr:uid="{00000000-0005-0000-0000-00008A030000}"/>
    <cellStyle name="procent 3 5" xfId="874" xr:uid="{00000000-0005-0000-0000-00008B030000}"/>
    <cellStyle name="procent 3 5 2" xfId="875" xr:uid="{00000000-0005-0000-0000-00008C030000}"/>
    <cellStyle name="procent 3 6" xfId="876" xr:uid="{00000000-0005-0000-0000-00008D030000}"/>
    <cellStyle name="procent 3 6 2" xfId="877" xr:uid="{00000000-0005-0000-0000-00008E030000}"/>
    <cellStyle name="procent 3 7" xfId="878" xr:uid="{00000000-0005-0000-0000-00008F030000}"/>
    <cellStyle name="procent 3 8" xfId="879" xr:uid="{00000000-0005-0000-0000-000090030000}"/>
    <cellStyle name="procent 3 9" xfId="880" xr:uid="{00000000-0005-0000-0000-000091030000}"/>
    <cellStyle name="procent 3_4_SO 51 - PRELOZKY KAN - VYK VYMER" xfId="881" xr:uid="{00000000-0005-0000-0000-000092030000}"/>
    <cellStyle name="procent 30" xfId="882" xr:uid="{00000000-0005-0000-0000-000093030000}"/>
    <cellStyle name="procent 31" xfId="883" xr:uid="{00000000-0005-0000-0000-000094030000}"/>
    <cellStyle name="procent 32" xfId="884" xr:uid="{00000000-0005-0000-0000-000095030000}"/>
    <cellStyle name="procent 33" xfId="885" xr:uid="{00000000-0005-0000-0000-000096030000}"/>
    <cellStyle name="procent 4" xfId="886" xr:uid="{00000000-0005-0000-0000-000097030000}"/>
    <cellStyle name="procent 4 2" xfId="887" xr:uid="{00000000-0005-0000-0000-000098030000}"/>
    <cellStyle name="procent 5" xfId="888" xr:uid="{00000000-0005-0000-0000-000099030000}"/>
    <cellStyle name="procent 5 2" xfId="889" xr:uid="{00000000-0005-0000-0000-00009A030000}"/>
    <cellStyle name="procent 6" xfId="890" xr:uid="{00000000-0005-0000-0000-00009B030000}"/>
    <cellStyle name="procent 6 2" xfId="891" xr:uid="{00000000-0005-0000-0000-00009C030000}"/>
    <cellStyle name="procent 7" xfId="892" xr:uid="{00000000-0005-0000-0000-00009D030000}"/>
    <cellStyle name="procent 7 2" xfId="893" xr:uid="{00000000-0005-0000-0000-00009E030000}"/>
    <cellStyle name="procent 8" xfId="894" xr:uid="{00000000-0005-0000-0000-00009F030000}"/>
    <cellStyle name="procent 8 10" xfId="895" xr:uid="{00000000-0005-0000-0000-0000A0030000}"/>
    <cellStyle name="procent 8 11" xfId="896" xr:uid="{00000000-0005-0000-0000-0000A1030000}"/>
    <cellStyle name="procent 8 12" xfId="897" xr:uid="{00000000-0005-0000-0000-0000A2030000}"/>
    <cellStyle name="procent 8 13" xfId="898" xr:uid="{00000000-0005-0000-0000-0000A3030000}"/>
    <cellStyle name="procent 8 14" xfId="899" xr:uid="{00000000-0005-0000-0000-0000A4030000}"/>
    <cellStyle name="procent 8 15" xfId="900" xr:uid="{00000000-0005-0000-0000-0000A5030000}"/>
    <cellStyle name="procent 8 16" xfId="901" xr:uid="{00000000-0005-0000-0000-0000A6030000}"/>
    <cellStyle name="procent 8 17" xfId="902" xr:uid="{00000000-0005-0000-0000-0000A7030000}"/>
    <cellStyle name="procent 8 18" xfId="903" xr:uid="{00000000-0005-0000-0000-0000A8030000}"/>
    <cellStyle name="procent 8 19" xfId="904" xr:uid="{00000000-0005-0000-0000-0000A9030000}"/>
    <cellStyle name="procent 8 2" xfId="905" xr:uid="{00000000-0005-0000-0000-0000AA030000}"/>
    <cellStyle name="procent 8 20" xfId="906" xr:uid="{00000000-0005-0000-0000-0000AB030000}"/>
    <cellStyle name="procent 8 21" xfId="907" xr:uid="{00000000-0005-0000-0000-0000AC030000}"/>
    <cellStyle name="procent 8 22" xfId="908" xr:uid="{00000000-0005-0000-0000-0000AD030000}"/>
    <cellStyle name="procent 8 23" xfId="909" xr:uid="{00000000-0005-0000-0000-0000AE030000}"/>
    <cellStyle name="procent 8 24" xfId="910" xr:uid="{00000000-0005-0000-0000-0000AF030000}"/>
    <cellStyle name="procent 8 25" xfId="911" xr:uid="{00000000-0005-0000-0000-0000B0030000}"/>
    <cellStyle name="procent 8 26" xfId="912" xr:uid="{00000000-0005-0000-0000-0000B1030000}"/>
    <cellStyle name="procent 8 3" xfId="913" xr:uid="{00000000-0005-0000-0000-0000B2030000}"/>
    <cellStyle name="procent 8 4" xfId="914" xr:uid="{00000000-0005-0000-0000-0000B3030000}"/>
    <cellStyle name="procent 8 5" xfId="915" xr:uid="{00000000-0005-0000-0000-0000B4030000}"/>
    <cellStyle name="procent 8 6" xfId="916" xr:uid="{00000000-0005-0000-0000-0000B5030000}"/>
    <cellStyle name="procent 8 7" xfId="917" xr:uid="{00000000-0005-0000-0000-0000B6030000}"/>
    <cellStyle name="procent 8 8" xfId="918" xr:uid="{00000000-0005-0000-0000-0000B7030000}"/>
    <cellStyle name="procent 8 9" xfId="919" xr:uid="{00000000-0005-0000-0000-0000B8030000}"/>
    <cellStyle name="procent 8_4_SO 51 - PRELOZKY KAN - VYK VYMER" xfId="920" xr:uid="{00000000-0005-0000-0000-0000B9030000}"/>
    <cellStyle name="procent 9" xfId="921" xr:uid="{00000000-0005-0000-0000-0000BA030000}"/>
    <cellStyle name="procent 9 2" xfId="922" xr:uid="{00000000-0005-0000-0000-0000BB030000}"/>
    <cellStyle name="procent 9 3" xfId="923" xr:uid="{00000000-0005-0000-0000-0000BC030000}"/>
    <cellStyle name="Procenta 2" xfId="924" xr:uid="{00000000-0005-0000-0000-0000BD030000}"/>
    <cellStyle name="Procenta 2 2" xfId="925" xr:uid="{00000000-0005-0000-0000-0000BE030000}"/>
    <cellStyle name="Procenta 2 3" xfId="926" xr:uid="{00000000-0005-0000-0000-0000BF030000}"/>
    <cellStyle name="Procenta 2 4" xfId="927" xr:uid="{00000000-0005-0000-0000-0000C0030000}"/>
    <cellStyle name="Procenta 3" xfId="928" xr:uid="{00000000-0005-0000-0000-0000C1030000}"/>
    <cellStyle name="Procenta 3 2" xfId="929" xr:uid="{00000000-0005-0000-0000-0000C2030000}"/>
    <cellStyle name="Procenta 4" xfId="930" xr:uid="{00000000-0005-0000-0000-0000C3030000}"/>
    <cellStyle name="Procenta 5" xfId="931" xr:uid="{00000000-0005-0000-0000-0000C4030000}"/>
    <cellStyle name="Procenta 5 2" xfId="932" xr:uid="{00000000-0005-0000-0000-0000C5030000}"/>
    <cellStyle name="Procenta 6" xfId="933" xr:uid="{00000000-0005-0000-0000-0000C6030000}"/>
    <cellStyle name="ProductNo." xfId="934" xr:uid="{00000000-0005-0000-0000-0000C7030000}"/>
    <cellStyle name="Propojená buňka 2" xfId="935" xr:uid="{00000000-0005-0000-0000-0000C8030000}"/>
    <cellStyle name="Propojená buňka 3" xfId="1062" xr:uid="{00000000-0005-0000-0000-0000C9030000}"/>
    <cellStyle name="R_cert" xfId="936" xr:uid="{00000000-0005-0000-0000-0000CA030000}"/>
    <cellStyle name="R_new" xfId="937" xr:uid="{00000000-0005-0000-0000-0000CB030000}"/>
    <cellStyle name="R_price" xfId="938" xr:uid="{00000000-0005-0000-0000-0000CC030000}"/>
    <cellStyle name="R_text" xfId="939" xr:uid="{00000000-0005-0000-0000-0000CD030000}"/>
    <cellStyle name="R_text_important" xfId="940" xr:uid="{00000000-0005-0000-0000-0000CE030000}"/>
    <cellStyle name="R_text_Nabídka" xfId="941" xr:uid="{00000000-0005-0000-0000-0000CF030000}"/>
    <cellStyle name="R_text2" xfId="942" xr:uid="{00000000-0005-0000-0000-0000D0030000}"/>
    <cellStyle name="R_type" xfId="943" xr:uid="{00000000-0005-0000-0000-0000D1030000}"/>
    <cellStyle name="rozpočet" xfId="944" xr:uid="{00000000-0005-0000-0000-0000D2030000}"/>
    <cellStyle name="Shaded" xfId="945" xr:uid="{00000000-0005-0000-0000-0000D3030000}"/>
    <cellStyle name="Sheet Title" xfId="946" xr:uid="{00000000-0005-0000-0000-0000D4030000}"/>
    <cellStyle name="Skupina1Name" xfId="947" xr:uid="{00000000-0005-0000-0000-0000D5030000}"/>
    <cellStyle name="Skupina1Sum" xfId="948" xr:uid="{00000000-0005-0000-0000-0000D6030000}"/>
    <cellStyle name="Skupina2Name" xfId="949" xr:uid="{00000000-0005-0000-0000-0000D7030000}"/>
    <cellStyle name="Specifikace" xfId="950" xr:uid="{00000000-0005-0000-0000-0000D8030000}"/>
    <cellStyle name="Specifikace 2" xfId="951" xr:uid="{00000000-0005-0000-0000-0000D9030000}"/>
    <cellStyle name="Specifikace 3" xfId="952" xr:uid="{00000000-0005-0000-0000-0000DA030000}"/>
    <cellStyle name="Specifikace_Hotel LRMP-111207-cistopis-ECHARRIS_final" xfId="953" xr:uid="{00000000-0005-0000-0000-0000DB030000}"/>
    <cellStyle name="Spolu" xfId="954" xr:uid="{00000000-0005-0000-0000-0000DC030000}"/>
    <cellStyle name="Správně 2" xfId="955" xr:uid="{00000000-0005-0000-0000-0000DD030000}"/>
    <cellStyle name="Správně 3" xfId="1063" xr:uid="{00000000-0005-0000-0000-0000DE030000}"/>
    <cellStyle name="Standaard_Blad1_3" xfId="956" xr:uid="{00000000-0005-0000-0000-0000DF030000}"/>
    <cellStyle name="Standard_aktuell" xfId="957" xr:uid="{00000000-0005-0000-0000-0000E0030000}"/>
    <cellStyle name="standardní-Courier12" xfId="958" xr:uid="{00000000-0005-0000-0000-0000E1030000}"/>
    <cellStyle name="standardní-podtržený" xfId="959" xr:uid="{00000000-0005-0000-0000-0000E2030000}"/>
    <cellStyle name="standardní-podtržený-šikmý" xfId="960" xr:uid="{00000000-0005-0000-0000-0000E3030000}"/>
    <cellStyle name="standardní-tučně" xfId="961" xr:uid="{00000000-0005-0000-0000-0000E4030000}"/>
    <cellStyle name="standard-podtr" xfId="962" xr:uid="{00000000-0005-0000-0000-0000E5030000}"/>
    <cellStyle name="standard-podtr/tučně" xfId="963" xr:uid="{00000000-0005-0000-0000-0000E6030000}"/>
    <cellStyle name="standard-podtr_Štefan-VV 1.kolo - 131107" xfId="964" xr:uid="{00000000-0005-0000-0000-0000E7030000}"/>
    <cellStyle name="Stín+tučně" xfId="965" xr:uid="{00000000-0005-0000-0000-0000E8030000}"/>
    <cellStyle name="Stín+tučně+velké písmo" xfId="966" xr:uid="{00000000-0005-0000-0000-0000E9030000}"/>
    <cellStyle name="Styl 1" xfId="967" xr:uid="{00000000-0005-0000-0000-0000EA030000}"/>
    <cellStyle name="Styl 1 11" xfId="968" xr:uid="{00000000-0005-0000-0000-0000EB030000}"/>
    <cellStyle name="Styl 1 14" xfId="969" xr:uid="{00000000-0005-0000-0000-0000EC030000}"/>
    <cellStyle name="Styl 1 2" xfId="970" xr:uid="{00000000-0005-0000-0000-0000ED030000}"/>
    <cellStyle name="Styl 1 23" xfId="971" xr:uid="{00000000-0005-0000-0000-0000EE030000}"/>
    <cellStyle name="Styl 1 24" xfId="972" xr:uid="{00000000-0005-0000-0000-0000EF030000}"/>
    <cellStyle name="Styl 1 25" xfId="973" xr:uid="{00000000-0005-0000-0000-0000F0030000}"/>
    <cellStyle name="Styl 1 26" xfId="974" xr:uid="{00000000-0005-0000-0000-0000F1030000}"/>
    <cellStyle name="Styl 1 27" xfId="975" xr:uid="{00000000-0005-0000-0000-0000F2030000}"/>
    <cellStyle name="Styl 1 28" xfId="976" xr:uid="{00000000-0005-0000-0000-0000F3030000}"/>
    <cellStyle name="Styl 1 3" xfId="977" xr:uid="{00000000-0005-0000-0000-0000F4030000}"/>
    <cellStyle name="Styl 1 4" xfId="978" xr:uid="{00000000-0005-0000-0000-0000F5030000}"/>
    <cellStyle name="Styl 1 5" xfId="979" xr:uid="{00000000-0005-0000-0000-0000F6030000}"/>
    <cellStyle name="Styl 1_03 01_SM_PREL" xfId="980" xr:uid="{00000000-0005-0000-0000-0000F7030000}"/>
    <cellStyle name="Style 1" xfId="981" xr:uid="{00000000-0005-0000-0000-0000F8030000}"/>
    <cellStyle name="Style 1 2" xfId="982" xr:uid="{00000000-0005-0000-0000-0000F9030000}"/>
    <cellStyle name="Style 1 2 2" xfId="983" xr:uid="{00000000-0005-0000-0000-0000FA030000}"/>
    <cellStyle name="Sum" xfId="984" xr:uid="{00000000-0005-0000-0000-0000FB030000}"/>
    <cellStyle name="Sum %of HV" xfId="985" xr:uid="{00000000-0005-0000-0000-0000FC030000}"/>
    <cellStyle name="text" xfId="986" xr:uid="{00000000-0005-0000-0000-0000FD030000}"/>
    <cellStyle name="Text upozornění 2" xfId="987" xr:uid="{00000000-0005-0000-0000-0000FE030000}"/>
    <cellStyle name="Text upozornění 3" xfId="1064" xr:uid="{00000000-0005-0000-0000-0000FF030000}"/>
    <cellStyle name="Text upozornenia" xfId="988" xr:uid="{00000000-0005-0000-0000-000000040000}"/>
    <cellStyle name="Thousands (0)" xfId="989" xr:uid="{00000000-0005-0000-0000-000001040000}"/>
    <cellStyle name="Thousands (1)" xfId="990" xr:uid="{00000000-0005-0000-0000-000002040000}"/>
    <cellStyle name="time" xfId="991" xr:uid="{00000000-0005-0000-0000-000003040000}"/>
    <cellStyle name="Title" xfId="992" xr:uid="{00000000-0005-0000-0000-000004040000}"/>
    <cellStyle name="Titul" xfId="993" xr:uid="{00000000-0005-0000-0000-000005040000}"/>
    <cellStyle name="Total" xfId="994" xr:uid="{00000000-0005-0000-0000-000006040000}"/>
    <cellStyle name="Total 2" xfId="995" xr:uid="{00000000-0005-0000-0000-000007040000}"/>
    <cellStyle name="Tučně" xfId="996" xr:uid="{00000000-0005-0000-0000-000008040000}"/>
    <cellStyle name="TYP ŘÁDKU_2" xfId="997" xr:uid="{00000000-0005-0000-0000-000009040000}"/>
    <cellStyle name="Underline 2" xfId="998" xr:uid="{00000000-0005-0000-0000-00000A040000}"/>
    <cellStyle name="Upozornenie" xfId="999" xr:uid="{00000000-0005-0000-0000-00000B040000}"/>
    <cellStyle name="Valuta [0]_PL_ACCESS_98" xfId="1000" xr:uid="{00000000-0005-0000-0000-00000C040000}"/>
    <cellStyle name="Valuta_PL_ACCESS_98" xfId="1001" xr:uid="{00000000-0005-0000-0000-00000D040000}"/>
    <cellStyle name="Vstup 2" xfId="1002" xr:uid="{00000000-0005-0000-0000-00000E040000}"/>
    <cellStyle name="Vstup 3" xfId="1065" xr:uid="{00000000-0005-0000-0000-00000F040000}"/>
    <cellStyle name="VykazPolozka" xfId="1003" xr:uid="{00000000-0005-0000-0000-000010040000}"/>
    <cellStyle name="VykazVzorec" xfId="1004" xr:uid="{00000000-0005-0000-0000-000011040000}"/>
    <cellStyle name="Výpočet 2" xfId="1005" xr:uid="{00000000-0005-0000-0000-000012040000}"/>
    <cellStyle name="Výpočet 3" xfId="1066" xr:uid="{00000000-0005-0000-0000-000013040000}"/>
    <cellStyle name="Výstup 2" xfId="1006" xr:uid="{00000000-0005-0000-0000-000014040000}"/>
    <cellStyle name="Výstup 3" xfId="1067" xr:uid="{00000000-0005-0000-0000-000015040000}"/>
    <cellStyle name="Vysvětlující text 2" xfId="1007" xr:uid="{00000000-0005-0000-0000-000016040000}"/>
    <cellStyle name="Vysvětlující text 3" xfId="1068" xr:uid="{00000000-0005-0000-0000-000017040000}"/>
    <cellStyle name="Vysvetľujúci text" xfId="1008" xr:uid="{00000000-0005-0000-0000-000018040000}"/>
    <cellStyle name="Währung [0]_Tabelle1" xfId="1009" xr:uid="{00000000-0005-0000-0000-000019040000}"/>
    <cellStyle name="Währung_Tabelle1" xfId="1010" xr:uid="{00000000-0005-0000-0000-00001A040000}"/>
    <cellStyle name="Walutowy [0]_laroux" xfId="1011" xr:uid="{00000000-0005-0000-0000-00001B040000}"/>
    <cellStyle name="Walutowy_laroux" xfId="1012" xr:uid="{00000000-0005-0000-0000-00001C040000}"/>
    <cellStyle name="Warning Text" xfId="1013" xr:uid="{00000000-0005-0000-0000-00001D040000}"/>
    <cellStyle name="Year" xfId="1014" xr:uid="{00000000-0005-0000-0000-00001E040000}"/>
    <cellStyle name="Year 2" xfId="1015" xr:uid="{00000000-0005-0000-0000-00001F040000}"/>
    <cellStyle name="základní" xfId="1016" xr:uid="{00000000-0005-0000-0000-000020040000}"/>
    <cellStyle name="ZboziCena" xfId="1017" xr:uid="{00000000-0005-0000-0000-000021040000}"/>
    <cellStyle name="ZboziNazev" xfId="1018" xr:uid="{00000000-0005-0000-0000-000022040000}"/>
    <cellStyle name="ZboziPocet" xfId="1019" xr:uid="{00000000-0005-0000-0000-000023040000}"/>
    <cellStyle name="Zboží" xfId="1020" xr:uid="{00000000-0005-0000-0000-000024040000}"/>
    <cellStyle name="Zlá" xfId="1021" xr:uid="{00000000-0005-0000-0000-000025040000}"/>
    <cellStyle name="Zvýraznění 1 2" xfId="1022" xr:uid="{00000000-0005-0000-0000-000026040000}"/>
    <cellStyle name="Zvýraznění 1 3" xfId="1069" xr:uid="{00000000-0005-0000-0000-000027040000}"/>
    <cellStyle name="Zvýraznění 2 2" xfId="1023" xr:uid="{00000000-0005-0000-0000-000028040000}"/>
    <cellStyle name="Zvýraznění 2 3" xfId="1070" xr:uid="{00000000-0005-0000-0000-000029040000}"/>
    <cellStyle name="Zvýraznění 3 2" xfId="1024" xr:uid="{00000000-0005-0000-0000-00002A040000}"/>
    <cellStyle name="Zvýraznění 3 3" xfId="1071" xr:uid="{00000000-0005-0000-0000-00002B040000}"/>
    <cellStyle name="Zvýraznění 4 2" xfId="1025" xr:uid="{00000000-0005-0000-0000-00002C040000}"/>
    <cellStyle name="Zvýraznění 4 3" xfId="1072" xr:uid="{00000000-0005-0000-0000-00002D040000}"/>
    <cellStyle name="Zvýraznění 5 2" xfId="1026" xr:uid="{00000000-0005-0000-0000-00002E040000}"/>
    <cellStyle name="Zvýraznění 5 3" xfId="1073" xr:uid="{00000000-0005-0000-0000-00002F040000}"/>
    <cellStyle name="Zvýraznění 6 2" xfId="1027" xr:uid="{00000000-0005-0000-0000-000030040000}"/>
    <cellStyle name="Zvýraznění 6 3" xfId="1074" xr:uid="{00000000-0005-0000-0000-000031040000}"/>
    <cellStyle name="Zvýraznenie1" xfId="1028" xr:uid="{00000000-0005-0000-0000-000032040000}"/>
    <cellStyle name="Zvýraznenie2" xfId="1029" xr:uid="{00000000-0005-0000-0000-000033040000}"/>
    <cellStyle name="Zvýraznenie3" xfId="1030" xr:uid="{00000000-0005-0000-0000-000034040000}"/>
    <cellStyle name="Zvýraznenie4" xfId="1031" xr:uid="{00000000-0005-0000-0000-000035040000}"/>
    <cellStyle name="Zvýraznenie5" xfId="1032" xr:uid="{00000000-0005-0000-0000-000036040000}"/>
    <cellStyle name="Zvýraznenie6" xfId="1033" xr:uid="{00000000-0005-0000-0000-000037040000}"/>
    <cellStyle name="Zvýrazni" xfId="1034" xr:uid="{00000000-0005-0000-0000-000038040000}"/>
    <cellStyle name="Zvýrazni 2" xfId="1035" xr:uid="{00000000-0005-0000-0000-000039040000}"/>
    <cellStyle name="一般_July 31 2007 Pricing DM2-DR2 SKUs (3)" xfId="1036" xr:uid="{00000000-0005-0000-0000-00003A040000}"/>
    <cellStyle name="常规_Sheet1" xfId="1037" xr:uid="{00000000-0005-0000-0000-00003B04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ianek-xp\dokumenty\DOKUMENTY\6842%20IPS%20HALA%20F%20-%20PNS\v&#253;kaz%20v&#253;m&#283;r%20investor\VYKAZ%20VYMER\SO%20001%20-%20SKLADOV&#193;%20HALA%20-%20F\d)%20%20Zdravotn&#283;%20technick&#233;%20instalace%20-%20ZTI\PO_F-001d_ZTI%20vykaz%20vymer_TD-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ts\Templates\Rozpocty\Sablon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Documents%20and%20Settings\uzivatel\Local%20Settings\Temporary%20Internet%20Files\Content.IE5\F9EBPWV1\F1.1-R%20Rozpo&#269;e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_Akce_2009\9058_HIT%20Litom&#283;&#345;ice\Podklady_od_zakaznika\aktualizovan&#233;%20profese\_Akce\3130_Jedli&#269;k&#367;v%20&#250;stav\V&#253;stupy_2\RO_Dostavba%20Jedli&#269;kova%20&#250;stavu%20a%20&#353;kol%20-%20II.etap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_Akce\3130_Jedli&#269;k&#367;v%20&#250;stav\V&#253;stupy_2\RO_Dostavba%20Jedli&#269;kova%20&#250;stavu%20a%20&#353;kol%20-%20II.etap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a\data1\Documents%20and%20Settings\zdanskyd\Local%20Settings\Temporary%20Internet%20Files\OLK149\p&#345;ipom&#237;nky%20k%20zapracov&#225;n&#237;%2013.11.%20a%20d&#225;le\&#352;tefan-VV%201.kolo%20-%2013110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jkl\DWGS-pevn&#233;\Akce%202004\47-DPS%20Kunratice\04-09-22_DIGI\&#269;.%2041%20Zelen&#253;%20ostrov%20roz.%20rozpo&#269;tu%20na%20DC%20(bez%20list.%20v&#253;stupu)\Rozpo&#269;et%20stavby%20dle%20DC\sa_SO51_4_vv_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Projekty\Specifikace%202008\WINDOWS\TEMP\&#269;.%2041%20Zelen&#253;%20ostrov%20roz.%20rozpo&#269;tu%20na%20DC%20(bez%20list.%20v&#253;stupu)\Rozpo&#269;et%20stavby%20dle%20DC\sa_SO51_4_vv_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webrova%20plyn%201%20etap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webrova%20rozpo&#269;et%20UT-1etapa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webrova%20rozpo&#269;et%20ZT-1etap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Documents%20and%20Settings\firichova\Local%20Settings\Temporary%20Internet%20Files\Content.IE5\SLIR0P6R\Polo&#382;kov&#253;%20rozpo&#269;e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k&#233;ta/Desktop/V&#233;brova_restaurace/posledn&#237;%20platn&#233;%20profese/Rozpocet%20ZTI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ZIPKY\ARCHIV%20AKC&#237;\TIPA%20TELEKOM\L&#233;KA&#345;SK&#225;%20FAKULTA%20MU\ROZPO&#268;TY\HIP\Rozpo&#269;et%20celkov&#253;%20DP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questima\Zak&#225;zky\9078_Alzheimer\Other\9069_BD%20Belgick&#225;%2024%20a%2026_RO_upr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Documents%20and%20Settings\Jirka\Dokumenty\p&#237;semnosti\Akce%20kongresov&#253;%20hotel%20Aldis\rozpo&#269;et\zabalen&#233;%20subk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_Akce_2009\9058_HIT%20Litom&#283;&#345;ice\Podklady_od_zakaznika\aktualizovan&#233;%20profese\_Akce_2007\7071_Gymn&#225;zium%20Zborovsk&#225;\Podklady_od_zakaznika\E%20ZTI%20Gymn&#225;zium%20Zborovsk&#225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V&#233;brova%20restaur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raha\rozpo&#269;ty\projekty2007\007_07%20-%20V&#253;m&#283;n&#237;kov&#225;%20stanice%20Hole&#353;ovick&#253;%20pivovar\Nab&#237;dka\Nab&#237;dka%20komplet\166_PP_101_ENN_SP%20objekt%20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Documents%20and%20Settings\mcerny\Plocha\VZOR%20PRO%20NAB&#205;DKY%20a%20V&#221;KAZ\Dokumenty\NAB\H0132%20&#352;KODA%20I&#381;EVSK\Alarmcom-EPS,EZ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Specifikace%202008/Firemn&#237;%20archiv%20a.s/Zak&#225;zky%20rok%202001/22%20Zelen&#253;%20ostrov%20SP/Kniha%20spec.+%20v&#253;kaz%20v&#253;m&#283;r%20TENDR%203.%20stavba/SO%2011.1%20A%20Architektonicko-stavebn&#237;%20autorizovan&#253;%20Heli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kumenty\NAB\H0132%20&#352;KODA%20I&#381;EVSK\Alarmcom-EPS,EZ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chiv\as\v&#253;kresy\UP%20Olomouc-TKB\LF%20UP%20Olomouc%20-%20ZDS\SO01-4.9\SO01-4.9%20Rozpo&#269;et_formul&#225;&#34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t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Položky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7">
          <cell r="C7" t="str">
            <v>ON Příbram - Rekonstrukce křídla D1 monobloku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"/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Rekapitulace_"/>
      <sheetName val="Statická_část"/>
      <sheetName val="stavebni_C-D"/>
      <sheetName val="Stavební_F"/>
      <sheetName val="venkovní_rampa"/>
      <sheetName val="pěší_komunikace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ce"/>
      <sheetName val="tech_zař"/>
      <sheetName val="HSV"/>
      <sheetName val="rekap_stat"/>
      <sheetName val="pol_stat"/>
      <sheetName val="kom"/>
      <sheetName val="podl_skladb"/>
      <sheetName val="tesař"/>
      <sheetName val="podhledy"/>
      <sheetName val="revdv"/>
      <sheetName val="klempíř"/>
      <sheetName val="balk_střechy"/>
      <sheetName val="truhlář"/>
      <sheetName val="okna"/>
      <sheetName val="dveře"/>
      <sheetName val="prosklené"/>
      <sheetName val="výkl"/>
      <sheetName val="zámečník"/>
      <sheetName val="nášlapy"/>
      <sheetName val="kameník"/>
      <sheetName val="ostat"/>
      <sheetName val="rest"/>
      <sheetName val="bazén"/>
      <sheetName val="koupelny"/>
      <sheetName val="kan"/>
      <sheetName val="vod"/>
      <sheetName val="ZP"/>
      <sheetName val="UT"/>
      <sheetName val="EI"/>
      <sheetName val="MaR"/>
      <sheetName val="NZ"/>
      <sheetName val="SLRek"/>
      <sheetName val="EPS"/>
      <sheetName val="ACS"/>
      <sheetName val="CCTV"/>
      <sheetName val="Stru"/>
      <sheetName val="STA"/>
      <sheetName val="Zvo"/>
      <sheetName val="Koup"/>
      <sheetName val="pbu"/>
      <sheetName val="ERO"/>
      <sheetName val="EZS"/>
      <sheetName val="VZT"/>
      <sheetName val="CH"/>
      <sheetName val="CH_gastro"/>
      <sheetName val="CCE001A_B_C"/>
      <sheetName val="AVrek"/>
      <sheetName val="AVboard"/>
      <sheetName val="AVmeet"/>
      <sheetName val="AVball"/>
      <sheetName val="HasPlyn"/>
      <sheetName val="sprink"/>
      <sheetName val="plynvni"/>
      <sheetName val="plynvně"/>
      <sheetName val="výtah"/>
      <sheetName val="VO"/>
      <sheetName val="TS"/>
      <sheetName val="vodpříp"/>
      <sheetName val="Plpříp"/>
      <sheetName val="S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 refreshError="1"/>
      <sheetData sheetId="5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51_4 Výkaz výměr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čet SO 01-1"/>
      <sheetName val="PSV 1"/>
      <sheetName val="1Dod HSV+M 1"/>
      <sheetName val="EL 1"/>
      <sheetName val="SLP 1"/>
      <sheetName val="VZT 1"/>
      <sheetName val="Blesk 1"/>
      <sheetName val="ZTI 1"/>
      <sheetName val="Plyn 1"/>
      <sheetName val="UT 1"/>
      <sheetName val="Rozpočet SO 01-2"/>
      <sheetName val="PSV 2"/>
      <sheetName val="1Dod HSV+M 2"/>
      <sheetName val="EL 2"/>
      <sheetName val="SLP 2"/>
      <sheetName val="VZT 2"/>
      <sheetName val="Blesk 2"/>
      <sheetName val="ZTI 2"/>
      <sheetName val="Plyn 2"/>
      <sheetName val="UT 2"/>
      <sheetName val="Rozpočet SO 01-3"/>
      <sheetName val="PSV 3"/>
      <sheetName val="1Dod HSV+M 3"/>
      <sheetName val="EL 3"/>
      <sheetName val="SLP 3"/>
      <sheetName val="VZT 3"/>
      <sheetName val="Blesk 3"/>
      <sheetName val="ZTI 3"/>
      <sheetName val="Plyn 3"/>
      <sheetName val="UT 3"/>
      <sheetName val="Rozpočet SO 01-4"/>
      <sheetName val="PSV 4"/>
      <sheetName val="1Dod HSV+M 4"/>
      <sheetName val="EL 4"/>
      <sheetName val="SLP 4"/>
      <sheetName val="VZT 4"/>
      <sheetName val="Blesk 4"/>
      <sheetName val="ZTI 4"/>
      <sheetName val="Plyn 4"/>
      <sheetName val="UT 4"/>
      <sheetName val="Rozpočet SO 01-5"/>
      <sheetName val="1Dod HSV+M 5"/>
      <sheetName val="PSV 5"/>
      <sheetName val="1Dod PSV 5"/>
      <sheetName val="EL 5"/>
      <sheetName val="SLP 5"/>
      <sheetName val="VZT 5"/>
      <sheetName val="Blesk 5"/>
      <sheetName val="ZTI 5"/>
      <sheetName val="Plyn 5"/>
      <sheetName val="UT 5"/>
      <sheetName val="Rozpočet SO 01-6"/>
      <sheetName val="PSV 6"/>
      <sheetName val="EL 6"/>
      <sheetName val="SLP 6"/>
      <sheetName val="VZT 6"/>
      <sheetName val="Blesk 6"/>
      <sheetName val="ZTI 6"/>
      <sheetName val="Plyn 6"/>
      <sheetName val="UT 6"/>
      <sheetName val="IO 01"/>
      <sheetName val="IO 03"/>
      <sheetName val="IO 03 DIO"/>
      <sheetName val="IO 04"/>
      <sheetName val="IO 05"/>
      <sheetName val="IO 06"/>
      <sheetName val="IO 07"/>
      <sheetName val="IO 0X"/>
      <sheetName val="1PS 1"/>
      <sheetName val="1PS 2"/>
      <sheetName val="1PS 3"/>
      <sheetName val="1PS 4"/>
      <sheetName val="1PS 5"/>
      <sheetName val="1PS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>
        <row r="11">
          <cell r="G11" t="str">
            <v>;ornice rozprostrena na plose urcene k rekultivaci, v tl.200 mm...</v>
          </cell>
          <cell r="J11">
            <v>1</v>
          </cell>
          <cell r="U11">
            <v>1</v>
          </cell>
        </row>
      </sheetData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Stavba"/>
      <sheetName val="VzorPolozky"/>
      <sheetName val="Rozpočet Pol"/>
    </sheetNames>
    <sheetDataSet>
      <sheetData sheetId="0" refreshError="1"/>
      <sheetData sheetId="1">
        <row r="29">
          <cell r="J29" t="str">
            <v>CZK</v>
          </cell>
        </row>
      </sheetData>
      <sheetData sheetId="2" refreshError="1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-dodávky"/>
      <sheetName val="PS11-kr"/>
      <sheetName val="PS11-pol"/>
      <sheetName val="Kabely HD BO"/>
      <sheetName val="Kabely R SOK"/>
      <sheetName val="Kabely RD BV"/>
      <sheetName val="Kabely POS BV"/>
      <sheetName val="Kabely CEB"/>
      <sheetName val="PS_dodáv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 STAVBY"/>
      <sheetName val="Rekapitulace"/>
      <sheetName val="Všeobecné práce"/>
      <sheetName val="Stavební část"/>
      <sheetName val="Výrobky"/>
      <sheetName val="Rekapitulace TZB"/>
      <sheetName val="ZTI"/>
      <sheetName val="ÚT"/>
      <sheetName val="VZT"/>
      <sheetName val="Silnoproud"/>
      <sheetName val="Slaboproud"/>
      <sheetName val="MaR"/>
      <sheetName val="Gastro"/>
      <sheetName val="SÚ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02 Rozvod tepla a chladu"/>
      <sheetName val="SO 02 Gastro"/>
      <sheetName val="SO 02 SHZ"/>
      <sheetName val="SO 04 Rozvod tepla a chladu"/>
      <sheetName val="SO_02_Rozvod_tepla_a_chladu"/>
      <sheetName val="SO_02_Gastro"/>
      <sheetName val="SO_02_SHZ"/>
      <sheetName val="SO_04_Rozvod_tepla_a_chladu"/>
      <sheetName val="IO_0X"/>
      <sheetName val="Nabídka_-_EZS_Alarmcom_(Česky)"/>
    </sheetNames>
    <sheetDataSet>
      <sheetData sheetId="0"/>
      <sheetData sheetId="1" refreshError="1">
        <row r="1">
          <cell r="I1">
            <v>1</v>
          </cell>
          <cell r="J1" t="str">
            <v>dílčí koef</v>
          </cell>
        </row>
        <row r="2">
          <cell r="A2" t="str">
            <v>Pozice</v>
          </cell>
          <cell r="B2" t="str">
            <v>Číslo zboží</v>
          </cell>
          <cell r="C2" t="str">
            <v>Název</v>
          </cell>
          <cell r="D2" t="str">
            <v>Množství</v>
          </cell>
          <cell r="F2" t="str">
            <v>Cena</v>
          </cell>
          <cell r="G2" t="str">
            <v>Cena celkem</v>
          </cell>
          <cell r="I2">
            <v>1</v>
          </cell>
          <cell r="J2" t="str">
            <v>celk koef</v>
          </cell>
        </row>
        <row r="4">
          <cell r="C4" t="str">
            <v>1.01 Snídárna</v>
          </cell>
        </row>
        <row r="5">
          <cell r="A5" t="str">
            <v>10101</v>
          </cell>
          <cell r="C5" t="str">
            <v>Stůl s chlazenou vanou - saladeta - atyp</v>
          </cell>
          <cell r="D5" t="str">
            <v>1</v>
          </cell>
          <cell r="E5" t="str">
            <v>ks</v>
          </cell>
          <cell r="F5">
            <v>77352.800000000003</v>
          </cell>
          <cell r="G5">
            <v>77352.800000000003</v>
          </cell>
          <cell r="I5">
            <v>77352.800000000003</v>
          </cell>
        </row>
        <row r="6">
          <cell r="C6" t="str">
            <v>-použitý materiál : DIN 1.4301</v>
          </cell>
          <cell r="F6">
            <v>0</v>
          </cell>
        </row>
        <row r="7">
          <cell r="C7" t="str">
            <v>-základní výška stolu 850 mm</v>
          </cell>
          <cell r="F7">
            <v>0</v>
          </cell>
        </row>
        <row r="8">
          <cell r="C8" t="str">
            <v>-povrch: granitová deska</v>
          </cell>
          <cell r="F8">
            <v>0</v>
          </cell>
        </row>
        <row r="9">
          <cell r="C9" t="str">
            <v>-Rozměr pracovní desky:1500x800mm</v>
          </cell>
          <cell r="F9">
            <v>0</v>
          </cell>
        </row>
        <row r="10">
          <cell r="C10" t="str">
            <v>-výšková stavitelnost +45 mm</v>
          </cell>
          <cell r="F10">
            <v>0</v>
          </cell>
        </row>
        <row r="11">
          <cell r="C11" t="str">
            <v>-1x plná police ve výšce 150 mm,1x vana GN 3/1,</v>
          </cell>
          <cell r="F11">
            <v>0</v>
          </cell>
        </row>
        <row r="12">
          <cell r="C12" t="str">
            <v>-opláštění ze tří stran - dodávka interiéru</v>
          </cell>
          <cell r="F12">
            <v>0</v>
          </cell>
        </row>
        <row r="13">
          <cell r="C13" t="str">
            <v>-posuvné dveře</v>
          </cell>
          <cell r="F13">
            <v>0</v>
          </cell>
        </row>
        <row r="14">
          <cell r="C14" t="str">
            <v>-výdejní police s osvětlením</v>
          </cell>
          <cell r="F14">
            <v>0</v>
          </cell>
        </row>
        <row r="15">
          <cell r="C15" t="str">
            <v>-bez oboustrané pojezdové dráhy, chladící agregát vpravo</v>
          </cell>
          <cell r="F15">
            <v>0</v>
          </cell>
        </row>
        <row r="16">
          <cell r="C16" t="str">
            <v>-vana slouží k dočasnému skladování předem vychlazených pokrmů a</v>
          </cell>
          <cell r="F16">
            <v>0</v>
          </cell>
        </row>
        <row r="17">
          <cell r="C17" t="str">
            <v>nápojů</v>
          </cell>
          <cell r="F17">
            <v>0</v>
          </cell>
        </row>
        <row r="18">
          <cell r="C18" t="str">
            <v>-technické údaje : regulace teploty +2*C B8141až +8*C, přívodní</v>
          </cell>
          <cell r="F18">
            <v>0</v>
          </cell>
        </row>
        <row r="19">
          <cell r="C19" t="str">
            <v>napětí 230V/50Hz</v>
          </cell>
          <cell r="F19">
            <v>0</v>
          </cell>
        </row>
        <row r="20">
          <cell r="C20" t="str">
            <v>-chladivo R134a, pohyblivý přívod s vidlicí</v>
          </cell>
          <cell r="F20">
            <v>0</v>
          </cell>
        </row>
        <row r="21">
          <cell r="C21" t="str">
            <v>-pojízdné provedení</v>
          </cell>
          <cell r="F21">
            <v>0</v>
          </cell>
        </row>
        <row r="22">
          <cell r="C22" t="str">
            <v>Rozměr: 1500x800x850 mm</v>
          </cell>
          <cell r="F22">
            <v>0</v>
          </cell>
        </row>
        <row r="23">
          <cell r="C23" t="str">
            <v>Příkon [230V]: 0,38 kW</v>
          </cell>
          <cell r="F23">
            <v>0</v>
          </cell>
        </row>
        <row r="24">
          <cell r="A24" t="str">
            <v>10102</v>
          </cell>
          <cell r="B24" t="str">
            <v>JIP-S07-15080</v>
          </cell>
          <cell r="C24" t="str">
            <v>Pracovní stůl s dvěma policemi - atyp</v>
          </cell>
          <cell r="D24" t="str">
            <v>2</v>
          </cell>
          <cell r="E24" t="str">
            <v>ks</v>
          </cell>
          <cell r="F24">
            <v>36988.6</v>
          </cell>
          <cell r="G24">
            <v>73977.2</v>
          </cell>
          <cell r="I24">
            <v>36988.6</v>
          </cell>
        </row>
        <row r="25">
          <cell r="C25" t="str">
            <v>-použitý materiál :DIN 1.4301</v>
          </cell>
          <cell r="F25">
            <v>0</v>
          </cell>
        </row>
        <row r="26">
          <cell r="C26" t="str">
            <v>-pracovní deska - granitová</v>
          </cell>
          <cell r="F26">
            <v>0</v>
          </cell>
        </row>
        <row r="27">
          <cell r="C27" t="str">
            <v>-opláštění ze tří stran - řešeno interiérovým obkladem</v>
          </cell>
          <cell r="F27">
            <v>0</v>
          </cell>
        </row>
        <row r="28">
          <cell r="C28" t="str">
            <v>-křídlové dveře - řešeno interiérem</v>
          </cell>
          <cell r="F28">
            <v>0</v>
          </cell>
        </row>
        <row r="29">
          <cell r="C29" t="str">
            <v>-bez zadního lemu</v>
          </cell>
          <cell r="F29">
            <v>0</v>
          </cell>
        </row>
        <row r="30">
          <cell r="C30" t="str">
            <v>-výdejní police s osvětlením</v>
          </cell>
          <cell r="F30">
            <v>0</v>
          </cell>
        </row>
        <row r="31">
          <cell r="C31" t="str">
            <v>-základní výška stolu 850 mm</v>
          </cell>
          <cell r="F31">
            <v>0</v>
          </cell>
        </row>
        <row r="32">
          <cell r="C32" t="str">
            <v>-výšková stavitelnost +45 mm</v>
          </cell>
          <cell r="F32">
            <v>0</v>
          </cell>
        </row>
        <row r="33">
          <cell r="C33" t="str">
            <v>-spodní police ve výšce 150 mm</v>
          </cell>
          <cell r="F33">
            <v>0</v>
          </cell>
        </row>
        <row r="34">
          <cell r="C34" t="str">
            <v>-pojízdné provedení</v>
          </cell>
          <cell r="F34">
            <v>0</v>
          </cell>
        </row>
        <row r="35">
          <cell r="C35" t="str">
            <v>Objednací číslo: JIP-S07-15080</v>
          </cell>
          <cell r="F35">
            <v>0</v>
          </cell>
        </row>
        <row r="36">
          <cell r="C36" t="str">
            <v>Rozměr: 1500x800x850 mm</v>
          </cell>
          <cell r="F36">
            <v>0</v>
          </cell>
        </row>
        <row r="37">
          <cell r="C37" t="str">
            <v>1.02 Bar</v>
          </cell>
          <cell r="F37">
            <v>0</v>
          </cell>
        </row>
        <row r="38">
          <cell r="A38" t="str">
            <v>10201</v>
          </cell>
          <cell r="C38" t="str">
            <v>Keramické umyvadlo s bezdotykovou baterií - dodávka ZT</v>
          </cell>
          <cell r="D38" t="str">
            <v>1</v>
          </cell>
          <cell r="E38" t="str">
            <v>ks</v>
          </cell>
          <cell r="F38">
            <v>0</v>
          </cell>
          <cell r="I38">
            <v>0</v>
          </cell>
        </row>
        <row r="39">
          <cell r="A39" t="str">
            <v>10202</v>
          </cell>
          <cell r="B39" t="str">
            <v>VSF-FKG370</v>
          </cell>
          <cell r="C39" t="str">
            <v>Chladící skříň bílá 347 lt.- 2 prosklené dveře</v>
          </cell>
          <cell r="D39" t="str">
            <v>2</v>
          </cell>
          <cell r="E39" t="str">
            <v>ks</v>
          </cell>
          <cell r="F39">
            <v>19152</v>
          </cell>
          <cell r="G39">
            <v>38304</v>
          </cell>
          <cell r="I39">
            <v>19152</v>
          </cell>
        </row>
        <row r="40">
          <cell r="C40" t="str">
            <v>Rozsah teplot + 1 až + 12*C,</v>
          </cell>
          <cell r="F40">
            <v>0</v>
          </cell>
          <cell r="G40">
            <v>0</v>
          </cell>
        </row>
        <row r="41">
          <cell r="C41" t="str">
            <v>dvoje dveře - neoddělený vnitřní prostor,</v>
          </cell>
          <cell r="F41">
            <v>0</v>
          </cell>
        </row>
        <row r="42">
          <cell r="C42" t="str">
            <v>ventilované chlazení, termostat,</v>
          </cell>
          <cell r="F42">
            <v>0</v>
          </cell>
        </row>
        <row r="43">
          <cell r="C43" t="str">
            <v>automatické odtávání, osvětlení chladícího prostoru,</v>
          </cell>
          <cell r="F43">
            <v>0</v>
          </cell>
        </row>
        <row r="44">
          <cell r="C44" t="str">
            <v>roštové police, zámek, kolečka.</v>
          </cell>
          <cell r="F44">
            <v>0</v>
          </cell>
        </row>
        <row r="45">
          <cell r="C45" t="str">
            <v>Objednací číslo: VSF-FKG370</v>
          </cell>
          <cell r="F45">
            <v>0</v>
          </cell>
        </row>
        <row r="46">
          <cell r="C46" t="str">
            <v>Rozměr: 600x600x1850 mm</v>
          </cell>
          <cell r="F46">
            <v>0</v>
          </cell>
        </row>
        <row r="47">
          <cell r="C47" t="str">
            <v>Příkon [230V]: 0,3 kW</v>
          </cell>
          <cell r="F47">
            <v>0</v>
          </cell>
        </row>
        <row r="48">
          <cell r="A48" t="str">
            <v>10203</v>
          </cell>
          <cell r="B48" t="str">
            <v>LIE-GG1550</v>
          </cell>
          <cell r="C48" t="str">
            <v>Mrazící skříň nerezová 140 lt.</v>
          </cell>
          <cell r="D48" t="str">
            <v>1</v>
          </cell>
          <cell r="E48" t="str">
            <v>ks</v>
          </cell>
          <cell r="F48">
            <v>19949.099999999999</v>
          </cell>
          <cell r="G48">
            <v>19949.099999999999</v>
          </cell>
          <cell r="I48">
            <v>19949.099999999999</v>
          </cell>
        </row>
        <row r="49">
          <cell r="C49" t="str">
            <v>Objem 140 l,</v>
          </cell>
          <cell r="F49">
            <v>0</v>
          </cell>
        </row>
        <row r="50">
          <cell r="C50" t="str">
            <v>nerezové opláštění,</v>
          </cell>
          <cell r="F50">
            <v>0</v>
          </cell>
        </row>
        <row r="51">
          <cell r="C51" t="str">
            <v>digitální ukazatel teploty,</v>
          </cell>
          <cell r="F51">
            <v>0</v>
          </cell>
        </row>
        <row r="52">
          <cell r="C52" t="str">
            <v>teplotní rozsah - 9 až - 26*C.</v>
          </cell>
          <cell r="F52">
            <v>0</v>
          </cell>
        </row>
        <row r="53">
          <cell r="C53" t="str">
            <v>Objednací číslo: LIE-GG1550</v>
          </cell>
          <cell r="F53">
            <v>0</v>
          </cell>
        </row>
        <row r="54">
          <cell r="C54" t="str">
            <v>Rozměr: 600x620x850 mm</v>
          </cell>
          <cell r="F54">
            <v>0</v>
          </cell>
        </row>
        <row r="55">
          <cell r="C55" t="str">
            <v>Příkon [230V]: 0,1 kW</v>
          </cell>
          <cell r="F55">
            <v>0</v>
          </cell>
        </row>
        <row r="56">
          <cell r="A56" t="str">
            <v>10204</v>
          </cell>
          <cell r="B56" t="str">
            <v>MAS-6170784-EC-85</v>
          </cell>
          <cell r="C56" t="str">
            <v>Zchlazovač skla - plné dveře nerezové</v>
          </cell>
          <cell r="D56" t="str">
            <v>1</v>
          </cell>
          <cell r="E56" t="str">
            <v>ks</v>
          </cell>
          <cell r="F56">
            <v>23275</v>
          </cell>
          <cell r="G56">
            <v>23275</v>
          </cell>
          <cell r="I56">
            <v>23275</v>
          </cell>
        </row>
        <row r="57">
          <cell r="C57" t="str">
            <v>pracovní teplota -8 až -10*C,</v>
          </cell>
          <cell r="F57">
            <v>0</v>
          </cell>
        </row>
        <row r="58">
          <cell r="C58" t="str">
            <v>celonerezové provedení (vyjma zadního panelu).</v>
          </cell>
          <cell r="F58">
            <v>0</v>
          </cell>
        </row>
        <row r="59">
          <cell r="C59" t="str">
            <v>Objednací číslo: MAS-6170784-EC-85</v>
          </cell>
          <cell r="F59">
            <v>0</v>
          </cell>
        </row>
        <row r="60">
          <cell r="C60" t="str">
            <v>Rozměr: 507x507x850 mm</v>
          </cell>
          <cell r="F60">
            <v>0</v>
          </cell>
        </row>
        <row r="61">
          <cell r="C61" t="str">
            <v>Příkon [230V]: 0,25 kW</v>
          </cell>
          <cell r="F61">
            <v>0</v>
          </cell>
        </row>
        <row r="62">
          <cell r="A62" t="str">
            <v>10205</v>
          </cell>
          <cell r="B62" t="str">
            <v>MAS-5490705-SL60W</v>
          </cell>
          <cell r="C62" t="str">
            <v>Výrobník ledu chlazený vodou SL 60</v>
          </cell>
          <cell r="D62" t="str">
            <v>1</v>
          </cell>
          <cell r="E62" t="str">
            <v>ks</v>
          </cell>
          <cell r="F62">
            <v>23740.5</v>
          </cell>
          <cell r="G62">
            <v>23740.5</v>
          </cell>
          <cell r="I62">
            <v>23740.5</v>
          </cell>
        </row>
        <row r="63">
          <cell r="C63" t="str">
            <v>výkon 29kg/24h,</v>
          </cell>
          <cell r="F63">
            <v>0</v>
          </cell>
        </row>
        <row r="64">
          <cell r="C64" t="str">
            <v>kapacita zásobníku 9 kg,</v>
          </cell>
          <cell r="F64">
            <v>0</v>
          </cell>
        </row>
        <row r="65">
          <cell r="C65" t="str">
            <v>tvar ledu kalíšky 31x32 mm/14 g,</v>
          </cell>
          <cell r="F65">
            <v>0</v>
          </cell>
        </row>
        <row r="66">
          <cell r="C66" t="str">
            <v>chlazení vodou,</v>
          </cell>
          <cell r="F66">
            <v>0</v>
          </cell>
        </row>
        <row r="67">
          <cell r="C67" t="str">
            <v>min. a max. teplota okolí +10/+38*C,</v>
          </cell>
          <cell r="F67">
            <v>0</v>
          </cell>
        </row>
        <row r="68">
          <cell r="C68" t="str">
            <v>min. a max. teplota vody +5/+32*C,</v>
          </cell>
          <cell r="F68">
            <v>0</v>
          </cell>
        </row>
        <row r="69">
          <cell r="C69" t="str">
            <v>odpad vody průměr 24 mm,</v>
          </cell>
          <cell r="F69">
            <v>0</v>
          </cell>
        </row>
        <row r="70">
          <cell r="C70" t="str">
            <v>celonerezové provedení, kromě dvířek, které jsou</v>
          </cell>
          <cell r="F70">
            <v>0</v>
          </cell>
        </row>
        <row r="71">
          <cell r="C71" t="str">
            <v>z ABS plastu, led je vytvářen nástřikem do</v>
          </cell>
          <cell r="F71">
            <v>0</v>
          </cell>
        </row>
        <row r="72">
          <cell r="C72" t="str">
            <v>formových kalíšků kovovými tryskami.</v>
          </cell>
          <cell r="F72">
            <v>0</v>
          </cell>
        </row>
        <row r="73">
          <cell r="C73" t="str">
            <v>Objednací číslo: MAS-5490705-SL60W</v>
          </cell>
          <cell r="F73">
            <v>0</v>
          </cell>
        </row>
        <row r="74">
          <cell r="C74" t="str">
            <v>Rozměr: 390x517x705 mm</v>
          </cell>
          <cell r="F74">
            <v>0</v>
          </cell>
        </row>
        <row r="75">
          <cell r="A75" t="str">
            <v>10206</v>
          </cell>
          <cell r="B75" t="str">
            <v>JIP-SCHV22N1-15470</v>
          </cell>
          <cell r="C75" t="str">
            <v>Chlazený stůl nápojový s vanou</v>
          </cell>
          <cell r="D75" t="str">
            <v>1</v>
          </cell>
          <cell r="E75" t="str">
            <v>ks</v>
          </cell>
          <cell r="F75">
            <v>72141</v>
          </cell>
          <cell r="G75">
            <v>72141</v>
          </cell>
          <cell r="I75">
            <v>72141</v>
          </cell>
        </row>
        <row r="76">
          <cell r="C76" t="str">
            <v>-použitý materiál : DIN 1.4301</v>
          </cell>
          <cell r="F76">
            <v>0</v>
          </cell>
        </row>
        <row r="77">
          <cell r="C77" t="str">
            <v>-pracovní deska tl.36 mm</v>
          </cell>
          <cell r="F77">
            <v>0</v>
          </cell>
        </row>
        <row r="78">
          <cell r="C78" t="str">
            <v>-základní výška stolu 900 mm</v>
          </cell>
          <cell r="F78">
            <v>0</v>
          </cell>
        </row>
        <row r="79">
          <cell r="C79" t="str">
            <v>-výšková stavitelnost +25 mm</v>
          </cell>
          <cell r="F79">
            <v>0</v>
          </cell>
        </row>
        <row r="80">
          <cell r="C80" t="str">
            <v>-podpěry pro GN 1/1,1x křídlové dveře,2x zásuvka 425x515x310,1x vana</v>
          </cell>
          <cell r="F80">
            <v>0</v>
          </cell>
        </row>
        <row r="81">
          <cell r="C81" t="str">
            <v>GN 1/1, chladící agregát vpravo</v>
          </cell>
          <cell r="F81">
            <v>0</v>
          </cell>
        </row>
        <row r="82">
          <cell r="C82" t="str">
            <v>-vana slouží k dočasnému skladování předem vychlazených pokrmů a</v>
          </cell>
          <cell r="F82">
            <v>0</v>
          </cell>
        </row>
        <row r="83">
          <cell r="C83" t="str">
            <v>nápojů</v>
          </cell>
          <cell r="F83">
            <v>0</v>
          </cell>
        </row>
        <row r="84">
          <cell r="C84" t="str">
            <v>-technické údaje : regulace teploty +2*C až +8*C, přívodní napětí</v>
          </cell>
          <cell r="F84">
            <v>0</v>
          </cell>
        </row>
        <row r="85">
          <cell r="C85" t="str">
            <v>230V/50Hz</v>
          </cell>
          <cell r="F85">
            <v>0</v>
          </cell>
        </row>
        <row r="86">
          <cell r="C86" t="str">
            <v>-chladivo R134a, pohyblivý přívod s vidlicí</v>
          </cell>
          <cell r="F86">
            <v>0</v>
          </cell>
        </row>
        <row r="87">
          <cell r="C87" t="str">
            <v>Objednací číslo: JIP-SCHV22N1-15470</v>
          </cell>
          <cell r="F87">
            <v>0</v>
          </cell>
        </row>
        <row r="88">
          <cell r="C88" t="str">
            <v>Rozměr: 1540x700x900 mm</v>
          </cell>
          <cell r="F88">
            <v>0</v>
          </cell>
        </row>
        <row r="89">
          <cell r="C89" t="str">
            <v>Příkon [230V]: 0,38 kW</v>
          </cell>
          <cell r="F89">
            <v>0</v>
          </cell>
        </row>
        <row r="90">
          <cell r="A90" t="str">
            <v>10207</v>
          </cell>
          <cell r="B90" t="str">
            <v>KAR-SMOOTHER</v>
          </cell>
          <cell r="C90" t="str">
            <v>Barový mixér Blendtec Smoother</v>
          </cell>
          <cell r="D90" t="str">
            <v>1</v>
          </cell>
          <cell r="E90" t="str">
            <v>ks</v>
          </cell>
          <cell r="F90">
            <v>28405</v>
          </cell>
          <cell r="G90">
            <v>28405</v>
          </cell>
          <cell r="I90">
            <v>28405</v>
          </cell>
        </row>
        <row r="91">
          <cell r="C91" t="str">
            <v>-váha 6,8 kg</v>
          </cell>
          <cell r="F91">
            <v>0</v>
          </cell>
        </row>
        <row r="92">
          <cell r="C92" t="str">
            <v>-průhledný druhý kryt snižuje hlučnost s zvyšuje bezpečnost provozu,</v>
          </cell>
          <cell r="F92">
            <v>0</v>
          </cell>
        </row>
        <row r="93">
          <cell r="C93" t="str">
            <v>možno jej zabudovat do pracovní desky pro úsporu místa, v ceně jsou 2</v>
          </cell>
          <cell r="F93">
            <v>0</v>
          </cell>
        </row>
        <row r="94">
          <cell r="C94" t="str">
            <v>polykarbonátové nádoby GE Lexan o obsahu 1,8 litrů</v>
          </cell>
          <cell r="F94">
            <v>0</v>
          </cell>
        </row>
        <row r="95">
          <cell r="C95" t="str">
            <v>-počítadlo jednotlivých provozních cyklů na LCD displeji</v>
          </cell>
          <cell r="F95">
            <v>0</v>
          </cell>
        </row>
        <row r="96">
          <cell r="C96" t="str">
            <v>-automatická regulace otáček mixování</v>
          </cell>
          <cell r="F96">
            <v>0</v>
          </cell>
        </row>
        <row r="97">
          <cell r="C97" t="str">
            <v>-plně automatický mixér</v>
          </cell>
          <cell r="F97">
            <v>0</v>
          </cell>
        </row>
        <row r="98">
          <cell r="C98" t="str">
            <v>Objednací číslo: KAR-SMOOTHER</v>
          </cell>
          <cell r="F98">
            <v>0</v>
          </cell>
        </row>
        <row r="99">
          <cell r="C99" t="str">
            <v>Rozměr: 230x230x430 mm</v>
          </cell>
          <cell r="F99">
            <v>0</v>
          </cell>
        </row>
        <row r="100">
          <cell r="C100" t="str">
            <v>Příkon [230V]: 2 kW</v>
          </cell>
          <cell r="F100">
            <v>0</v>
          </cell>
        </row>
        <row r="101">
          <cell r="A101" t="str">
            <v>10208</v>
          </cell>
          <cell r="C101" t="str">
            <v>neobsazeno</v>
          </cell>
          <cell r="D101" t="str">
            <v>1</v>
          </cell>
          <cell r="E101" t="str">
            <v>ks</v>
          </cell>
          <cell r="F101">
            <v>0</v>
          </cell>
          <cell r="G101">
            <v>0</v>
          </cell>
          <cell r="I101">
            <v>0</v>
          </cell>
        </row>
        <row r="102">
          <cell r="A102" t="str">
            <v>10209</v>
          </cell>
          <cell r="B102" t="str">
            <v>CAR-M3</v>
          </cell>
          <cell r="C102" t="str">
            <v>Mlýnek M3 ke kávovarům</v>
          </cell>
          <cell r="D102" t="str">
            <v>1</v>
          </cell>
          <cell r="E102" t="str">
            <v>ks</v>
          </cell>
          <cell r="F102">
            <v>16625</v>
          </cell>
          <cell r="G102">
            <v>16625</v>
          </cell>
          <cell r="I102">
            <v>16625</v>
          </cell>
        </row>
        <row r="103">
          <cell r="C103" t="str">
            <v>-automatické vypnutí a zapnutí</v>
          </cell>
          <cell r="F103">
            <v>0</v>
          </cell>
        </row>
        <row r="104">
          <cell r="C104" t="str">
            <v>-možnost nastavení velikosti dávek a hrubosti mletí</v>
          </cell>
          <cell r="F104">
            <v>0</v>
          </cell>
        </row>
        <row r="105">
          <cell r="C105" t="str">
            <v>-mechanické počítadlo dávek</v>
          </cell>
          <cell r="F105">
            <v>0</v>
          </cell>
        </row>
        <row r="106">
          <cell r="C106" t="str">
            <v>-pěchovadlo</v>
          </cell>
          <cell r="F106">
            <v>0</v>
          </cell>
        </row>
        <row r="107">
          <cell r="C107" t="str">
            <v>-mlecí kameny o průměru 63,5 mm</v>
          </cell>
          <cell r="F107">
            <v>0</v>
          </cell>
        </row>
        <row r="108">
          <cell r="C108" t="str">
            <v>-zásobník zrnkové kávy 1000 g</v>
          </cell>
          <cell r="F108">
            <v>0</v>
          </cell>
        </row>
        <row r="109">
          <cell r="C109" t="str">
            <v>-zásobník mleté kávy na 300 g</v>
          </cell>
          <cell r="F109">
            <v>0</v>
          </cell>
        </row>
        <row r="110">
          <cell r="C110" t="str">
            <v>Objednací číslo: CAR-M3</v>
          </cell>
          <cell r="F110">
            <v>0</v>
          </cell>
        </row>
        <row r="111">
          <cell r="C111" t="str">
            <v>Rozměr: 185x350x560 mm</v>
          </cell>
          <cell r="F111">
            <v>0</v>
          </cell>
        </row>
        <row r="112">
          <cell r="C112" t="str">
            <v>Příkon [230V]: 0,5 kW</v>
          </cell>
          <cell r="F112">
            <v>0</v>
          </cell>
        </row>
        <row r="113">
          <cell r="A113" t="str">
            <v>10210</v>
          </cell>
          <cell r="B113" t="str">
            <v>CAR-Tema-e2</v>
          </cell>
          <cell r="C113" t="str">
            <v>Kávovar dvoupákový Tema e2</v>
          </cell>
          <cell r="D113" t="str">
            <v>1</v>
          </cell>
          <cell r="E113" t="str">
            <v>ks</v>
          </cell>
          <cell r="F113">
            <v>91105</v>
          </cell>
          <cell r="G113">
            <v>91105</v>
          </cell>
          <cell r="I113">
            <v>91105</v>
          </cell>
        </row>
        <row r="114">
          <cell r="C114" t="str">
            <v>-pevný přívod vody</v>
          </cell>
          <cell r="F114">
            <v>0</v>
          </cell>
        </row>
        <row r="115">
          <cell r="C115" t="str">
            <v>-automatický výdej nastavených dávek</v>
          </cell>
          <cell r="F115">
            <v>0</v>
          </cell>
        </row>
        <row r="116">
          <cell r="C116" t="str">
            <v>-automatický výdej horké vody, 2x pára</v>
          </cell>
          <cell r="F116">
            <v>0</v>
          </cell>
        </row>
        <row r="117">
          <cell r="C117" t="str">
            <v>-vestatěné rotační čerpadlo</v>
          </cell>
          <cell r="F117">
            <v>0</v>
          </cell>
        </row>
        <row r="118">
          <cell r="C118" t="str">
            <v>-boiler 13,5 litrů</v>
          </cell>
          <cell r="F118">
            <v>0</v>
          </cell>
        </row>
        <row r="119">
          <cell r="C119" t="str">
            <v>-ohřívání šálků</v>
          </cell>
          <cell r="F119">
            <v>0</v>
          </cell>
        </row>
        <row r="120">
          <cell r="C120" t="str">
            <v>-kapacita: max. 120 šálků/hod</v>
          </cell>
          <cell r="F120">
            <v>0</v>
          </cell>
        </row>
        <row r="121">
          <cell r="C121" t="str">
            <v>-elektronická bezpečnostní sada</v>
          </cell>
          <cell r="F121">
            <v>0</v>
          </cell>
        </row>
        <row r="122">
          <cell r="C122" t="str">
            <v>-sada měření úrovně vody v boileru</v>
          </cell>
          <cell r="F122">
            <v>0</v>
          </cell>
        </row>
        <row r="123">
          <cell r="C123" t="str">
            <v>-ukazatel tlaku čerpadla a tlaku v boileru</v>
          </cell>
          <cell r="F123">
            <v>0</v>
          </cell>
        </row>
        <row r="124">
          <cell r="C124" t="str">
            <v>-barevné provedení: modrá/stříbrná</v>
          </cell>
          <cell r="F124">
            <v>0</v>
          </cell>
        </row>
        <row r="125">
          <cell r="C125" t="str">
            <v>Objednací číslo: CAR-Tema-e2</v>
          </cell>
          <cell r="F125">
            <v>0</v>
          </cell>
        </row>
        <row r="126">
          <cell r="C126" t="str">
            <v>Rozměr: 710x552x532 mm</v>
          </cell>
          <cell r="F126">
            <v>0</v>
          </cell>
        </row>
        <row r="127">
          <cell r="C127" t="str">
            <v>Příkon [230V]: 3,85 kW</v>
          </cell>
          <cell r="F127">
            <v>0</v>
          </cell>
        </row>
        <row r="128">
          <cell r="A128" t="str">
            <v>10211</v>
          </cell>
          <cell r="B128" t="str">
            <v>KAR-DELICE S</v>
          </cell>
          <cell r="C128" t="str">
            <v>Výrobník horké čokolády DELICE S</v>
          </cell>
          <cell r="D128" t="str">
            <v>1</v>
          </cell>
          <cell r="E128" t="str">
            <v>ks</v>
          </cell>
          <cell r="F128">
            <v>16435</v>
          </cell>
          <cell r="G128">
            <v>16435</v>
          </cell>
          <cell r="I128">
            <v>16435</v>
          </cell>
        </row>
        <row r="129">
          <cell r="C129" t="str">
            <v>-systém ohřívání čokolády přímým ohřevem bez vody</v>
          </cell>
          <cell r="F129">
            <v>0</v>
          </cell>
        </row>
        <row r="130">
          <cell r="C130" t="str">
            <v>-stírací rotační plastové lopatky zabraňují připalování</v>
          </cell>
          <cell r="F130">
            <v>0</v>
          </cell>
        </row>
        <row r="131">
          <cell r="C131" t="str">
            <v>-rovnoměrné míchání zamezuje tvrobě usazenin a sraženin</v>
          </cell>
          <cell r="F131">
            <v>0</v>
          </cell>
        </row>
        <row r="132">
          <cell r="C132" t="str">
            <v>-regulace teploty termostatem 0 - 90°C</v>
          </cell>
          <cell r="F132">
            <v>0</v>
          </cell>
        </row>
        <row r="133">
          <cell r="C133" t="str">
            <v>-odnímatelná nádoba 5 litrů z čistého netříštivého plastu s víčkem</v>
          </cell>
          <cell r="F133">
            <v>0</v>
          </cell>
        </row>
        <row r="134">
          <cell r="C134" t="str">
            <v>-snadno odnímatelná nádoba i s nápojem</v>
          </cell>
          <cell r="F134">
            <v>0</v>
          </cell>
        </row>
        <row r="135">
          <cell r="C135" t="str">
            <v>-speciální snadno demontovatelný kohout pro vypouštění hustého</v>
          </cell>
          <cell r="F135">
            <v>0</v>
          </cell>
        </row>
        <row r="136">
          <cell r="C136" t="str">
            <v>nápoje</v>
          </cell>
          <cell r="F136">
            <v>0</v>
          </cell>
        </row>
        <row r="137">
          <cell r="C137" t="str">
            <v>-přístroj je koncipován pro výrobu a prezentaci horké čokolády</v>
          </cell>
          <cell r="F137">
            <v>0</v>
          </cell>
        </row>
        <row r="138">
          <cell r="C138" t="str">
            <v>-umořňuje přípravu a prezentaci, čaje, kávy, mléka, svařeného vína a</v>
          </cell>
          <cell r="F138">
            <v>0</v>
          </cell>
        </row>
        <row r="139">
          <cell r="C139" t="str">
            <v>především horké čokolády</v>
          </cell>
          <cell r="F139">
            <v>0</v>
          </cell>
        </row>
        <row r="140">
          <cell r="C140" t="str">
            <v>Objednací číslo: KAR-DELICE S</v>
          </cell>
          <cell r="F140">
            <v>0</v>
          </cell>
        </row>
        <row r="141">
          <cell r="C141" t="str">
            <v>Rozměr: 260x320x495 mm</v>
          </cell>
          <cell r="F141">
            <v>0</v>
          </cell>
        </row>
        <row r="142">
          <cell r="C142" t="str">
            <v>Příkon [230V]: 1,3 kW</v>
          </cell>
          <cell r="F142">
            <v>0</v>
          </cell>
        </row>
        <row r="143">
          <cell r="A143" t="str">
            <v>10212</v>
          </cell>
          <cell r="B143" t="str">
            <v>RMG-B-08</v>
          </cell>
          <cell r="C143" t="str">
            <v>Změkčovač vody - automatický B-08</v>
          </cell>
          <cell r="D143" t="str">
            <v>1</v>
          </cell>
          <cell r="E143" t="str">
            <v>ks</v>
          </cell>
          <cell r="F143">
            <v>14231</v>
          </cell>
          <cell r="G143">
            <v>14231</v>
          </cell>
          <cell r="I143">
            <v>14231</v>
          </cell>
        </row>
        <row r="144">
          <cell r="C144" t="str">
            <v>-změkčovač vody pro kávovary,</v>
          </cell>
          <cell r="F144">
            <v>0</v>
          </cell>
        </row>
        <row r="145">
          <cell r="C145" t="str">
            <v>myčky a konvektomaty</v>
          </cell>
          <cell r="F145">
            <v>0</v>
          </cell>
        </row>
        <row r="146">
          <cell r="C146" t="str">
            <v>-nerezová nádoba změkčovače</v>
          </cell>
          <cell r="F146">
            <v>0</v>
          </cell>
        </row>
        <row r="147">
          <cell r="C147" t="str">
            <v>-elektromechanická řídící jednotka</v>
          </cell>
          <cell r="F147">
            <v>0</v>
          </cell>
        </row>
        <row r="148">
          <cell r="C148" t="str">
            <v>-nastavení regenerace na dny v týdnu</v>
          </cell>
          <cell r="F148">
            <v>0</v>
          </cell>
        </row>
        <row r="149">
          <cell r="C149" t="str">
            <v>-umožňuje regenerovat každý den</v>
          </cell>
          <cell r="F149">
            <v>0</v>
          </cell>
        </row>
        <row r="150">
          <cell r="C150" t="str">
            <v>-max. hodinový průtok 1500 l/h</v>
          </cell>
          <cell r="F150">
            <v>0</v>
          </cell>
        </row>
        <row r="151">
          <cell r="C151" t="str">
            <v>-mechanické ovládání ventilů</v>
          </cell>
          <cell r="F151">
            <v>0</v>
          </cell>
        </row>
        <row r="152">
          <cell r="C152" t="str">
            <v>-regenerace se provádí tabletovanou solí</v>
          </cell>
          <cell r="F152">
            <v>0</v>
          </cell>
        </row>
        <row r="153">
          <cell r="C153" t="str">
            <v>-funkce: zabraňuje zavápňování zařízení a</v>
          </cell>
          <cell r="F153">
            <v>0</v>
          </cell>
        </row>
        <row r="154">
          <cell r="C154" t="str">
            <v>tím chrání přístroj před poškozením</v>
          </cell>
          <cell r="F154">
            <v>0</v>
          </cell>
        </row>
        <row r="155">
          <cell r="C155" t="str">
            <v>-připojení na šroubení 3/4 s vnitřním závitem</v>
          </cell>
          <cell r="F155">
            <v>0</v>
          </cell>
        </row>
        <row r="156">
          <cell r="C156" t="str">
            <v>Objednací číslo: RMG-B-08</v>
          </cell>
          <cell r="F156">
            <v>0</v>
          </cell>
        </row>
        <row r="157">
          <cell r="A157" t="str">
            <v>10213</v>
          </cell>
          <cell r="B157" t="str">
            <v>COM-619748-BHC30</v>
          </cell>
          <cell r="C157" t="str">
            <v>Myčka na sklo dvouplášťová BHC30 (SV)</v>
          </cell>
          <cell r="D157" t="str">
            <v>1</v>
          </cell>
          <cell r="E157" t="str">
            <v>ks</v>
          </cell>
          <cell r="F157">
            <v>56565.9</v>
          </cell>
          <cell r="G157">
            <v>56565.9</v>
          </cell>
          <cell r="I157">
            <v>56565.9</v>
          </cell>
        </row>
        <row r="158">
          <cell r="C158" t="str">
            <v>Rozměr koše / zásuvná výška :  400x400 mm / 285 mm</v>
          </cell>
          <cell r="F158">
            <v>0</v>
          </cell>
        </row>
        <row r="159">
          <cell r="C159" t="str">
            <v>Jeden mycí cyklus 120 sec., 30 košů/hod.</v>
          </cell>
          <cell r="F159">
            <v>0</v>
          </cell>
        </row>
        <row r="160">
          <cell r="C160" t="str">
            <v>Spotřeba vody za cyklus : 2,0 litru</v>
          </cell>
          <cell r="F160">
            <v>0</v>
          </cell>
        </row>
        <row r="161">
          <cell r="C161" t="str">
            <v>Obsah / příkon bojleru : 6,0 lt. / 3,2 kW</v>
          </cell>
          <cell r="F161">
            <v>0</v>
          </cell>
        </row>
        <row r="162">
          <cell r="C162" t="str">
            <v>Připojení na studenou vodu 3/4", odpad DN 25.</v>
          </cell>
          <cell r="F162">
            <v>0</v>
          </cell>
        </row>
        <row r="163">
          <cell r="C163" t="str">
            <v>Základní výbava : 2x koš hladký, 1x vložka na sklenice, 1x vložka na</v>
          </cell>
          <cell r="F163">
            <v>0</v>
          </cell>
        </row>
        <row r="164">
          <cell r="C164" t="str">
            <v>podšálky, 1x vložka na příbory.</v>
          </cell>
          <cell r="F164">
            <v>0</v>
          </cell>
        </row>
        <row r="165">
          <cell r="C165" t="str">
            <v>Objednací číslo: COM-619748-BHC30</v>
          </cell>
          <cell r="F165">
            <v>0</v>
          </cell>
        </row>
        <row r="166">
          <cell r="C166" t="str">
            <v>Rozměr: 480x540x700 mm</v>
          </cell>
          <cell r="F166">
            <v>0</v>
          </cell>
        </row>
        <row r="167">
          <cell r="C167" t="str">
            <v>Příkon [230V]: 3,3 kW</v>
          </cell>
          <cell r="F167">
            <v>0</v>
          </cell>
        </row>
        <row r="168">
          <cell r="C168" t="str">
            <v>Váha: 37,5 kg</v>
          </cell>
          <cell r="F168">
            <v>0</v>
          </cell>
        </row>
        <row r="169">
          <cell r="A169" t="str">
            <v>10214</v>
          </cell>
          <cell r="B169" t="str">
            <v>JIP-PDP/Z/3535-09070</v>
          </cell>
          <cell r="C169" t="str">
            <v>Pracovní deska prolamovaná - dřezy lisované vevařené</v>
          </cell>
          <cell r="D169" t="str">
            <v>1</v>
          </cell>
          <cell r="E169" t="str">
            <v>ks</v>
          </cell>
          <cell r="F169">
            <v>13901</v>
          </cell>
          <cell r="G169">
            <v>13901</v>
          </cell>
          <cell r="I169">
            <v>13901</v>
          </cell>
        </row>
        <row r="170">
          <cell r="C170" t="str">
            <v>-použitý materiál : DIN 1.4301</v>
          </cell>
          <cell r="F170">
            <v>0</v>
          </cell>
        </row>
        <row r="171">
          <cell r="C171" t="str">
            <v>-nerezový plech tl.1 mm</v>
          </cell>
          <cell r="F171">
            <v>0</v>
          </cell>
        </row>
        <row r="172">
          <cell r="C172" t="str">
            <v>-celková tl. desky 36 mm</v>
          </cell>
          <cell r="F172">
            <v>0</v>
          </cell>
        </row>
        <row r="173">
          <cell r="C173" t="str">
            <v>-výška zadního lemu 40 mm</v>
          </cell>
          <cell r="F173">
            <v>0</v>
          </cell>
        </row>
        <row r="174">
          <cell r="C174" t="str">
            <v>-2x dřez 300x500x300</v>
          </cell>
          <cell r="F174">
            <v>0</v>
          </cell>
        </row>
        <row r="175">
          <cell r="C175" t="str">
            <v>Objednací číslo: JIP-PDP/Z/3535-09070</v>
          </cell>
          <cell r="F175">
            <v>0</v>
          </cell>
        </row>
        <row r="176">
          <cell r="C176" t="str">
            <v>Rozměr: 900x700 mm</v>
          </cell>
          <cell r="F176">
            <v>0</v>
          </cell>
        </row>
        <row r="177">
          <cell r="A177" t="str">
            <v>10215</v>
          </cell>
          <cell r="B177" t="str">
            <v>LZ-QMP CR1220</v>
          </cell>
          <cell r="C177" t="str">
            <v>Registrační pokladna QMP CR1220-RS-PCSCOLFM</v>
          </cell>
          <cell r="D177" t="str">
            <v>1</v>
          </cell>
          <cell r="E177" t="str">
            <v>ks</v>
          </cell>
          <cell r="F177">
            <v>20985.5</v>
          </cell>
          <cell r="G177">
            <v>20985.5</v>
          </cell>
          <cell r="I177">
            <v>20985.5</v>
          </cell>
        </row>
        <row r="178">
          <cell r="C178" t="str">
            <v>-plně programovatelná, plochá klávesnice</v>
          </cell>
          <cell r="F178">
            <v>0</v>
          </cell>
        </row>
        <row r="179">
          <cell r="C179" t="str">
            <v>-restaurační funkce</v>
          </cell>
          <cell r="F179">
            <v>0</v>
          </cell>
        </row>
        <row r="180">
          <cell r="C180" t="str">
            <v>-možnost připojení scaneru</v>
          </cell>
          <cell r="F180">
            <v>0</v>
          </cell>
        </row>
        <row r="181">
          <cell r="C181" t="str">
            <v>-účtenka 2x38 mm</v>
          </cell>
          <cell r="F181">
            <v>0</v>
          </cell>
        </row>
        <row r="182">
          <cell r="C182" t="str">
            <v>-šuplík,</v>
          </cell>
          <cell r="F182">
            <v>0</v>
          </cell>
        </row>
        <row r="183">
          <cell r="C183" t="str">
            <v>-disleplej zákazníka - prodavače: numerický</v>
          </cell>
          <cell r="F183">
            <v>0</v>
          </cell>
        </row>
        <row r="184">
          <cell r="C184" t="str">
            <v>-PLU 1000, euro měna</v>
          </cell>
          <cell r="F184">
            <v>0</v>
          </cell>
        </row>
        <row r="185">
          <cell r="C185" t="str">
            <v>-grafické logo: horní + dolní</v>
          </cell>
          <cell r="F185">
            <v>0</v>
          </cell>
        </row>
        <row r="186">
          <cell r="C186" t="str">
            <v>-hmotnost: 2,6 kg</v>
          </cell>
          <cell r="F186">
            <v>0</v>
          </cell>
        </row>
        <row r="187">
          <cell r="C187" t="str">
            <v>-interface PC/scanner</v>
          </cell>
          <cell r="F187">
            <v>0</v>
          </cell>
        </row>
        <row r="188">
          <cell r="C188" t="str">
            <v>Objednací číslo: LZ-QMP CR1220</v>
          </cell>
          <cell r="F188">
            <v>0</v>
          </cell>
        </row>
        <row r="189">
          <cell r="C189" t="str">
            <v>1.03 Příruční sklad pro bar</v>
          </cell>
          <cell r="F189">
            <v>0</v>
          </cell>
        </row>
        <row r="190">
          <cell r="A190" t="str">
            <v>10301</v>
          </cell>
          <cell r="B190" t="str">
            <v>VSF-CFKS471</v>
          </cell>
          <cell r="C190" t="str">
            <v>Chladící skříň bílá 333 lt.- 1 plné dveře</v>
          </cell>
          <cell r="D190" t="str">
            <v>2</v>
          </cell>
          <cell r="E190" t="str">
            <v>ks</v>
          </cell>
          <cell r="F190">
            <v>15959.1</v>
          </cell>
          <cell r="G190">
            <v>31918.2</v>
          </cell>
          <cell r="I190">
            <v>15959.1</v>
          </cell>
        </row>
        <row r="191">
          <cell r="C191" t="str">
            <v>Rozsah teplot + 1 až + 12*C,</v>
          </cell>
          <cell r="F191">
            <v>0</v>
          </cell>
        </row>
        <row r="192">
          <cell r="C192" t="str">
            <v>jedny plné dveře - neoddělený vnitřní prostor,</v>
          </cell>
          <cell r="F192">
            <v>0</v>
          </cell>
        </row>
        <row r="193">
          <cell r="C193" t="str">
            <v>ventilované chlazení, termostat,</v>
          </cell>
          <cell r="F193">
            <v>0</v>
          </cell>
        </row>
        <row r="194">
          <cell r="C194" t="str">
            <v>automatické odtávání, osvětlení chladícího prostoru,</v>
          </cell>
          <cell r="F194">
            <v>0</v>
          </cell>
        </row>
        <row r="195">
          <cell r="C195" t="str">
            <v>5 roštových polic, zámek, kolečka.</v>
          </cell>
          <cell r="F195">
            <v>0</v>
          </cell>
        </row>
        <row r="196">
          <cell r="C196" t="str">
            <v>Objednací číslo: VSF-CFKS471</v>
          </cell>
          <cell r="F196">
            <v>0</v>
          </cell>
        </row>
        <row r="197">
          <cell r="C197" t="str">
            <v>Rozměr: 600x600x1860 mm</v>
          </cell>
          <cell r="F197">
            <v>0</v>
          </cell>
        </row>
        <row r="198">
          <cell r="A198" t="str">
            <v>10302</v>
          </cell>
          <cell r="B198" t="str">
            <v>JIP-R01/4-14050</v>
          </cell>
          <cell r="C198" t="str">
            <v>Regál policový</v>
          </cell>
          <cell r="D198" t="str">
            <v>1</v>
          </cell>
          <cell r="E198" t="str">
            <v>ks</v>
          </cell>
          <cell r="F198">
            <v>13011.7</v>
          </cell>
          <cell r="G198">
            <v>13011.7</v>
          </cell>
          <cell r="I198">
            <v>13011.7</v>
          </cell>
        </row>
        <row r="199">
          <cell r="C199" t="str">
            <v>-použitý materiál : DIN 1.4301</v>
          </cell>
          <cell r="F199">
            <v>0</v>
          </cell>
        </row>
        <row r="200">
          <cell r="C200" t="str">
            <v>-základní výška regálu 1800 mm</v>
          </cell>
          <cell r="F200">
            <v>0</v>
          </cell>
        </row>
        <row r="201">
          <cell r="C201" t="str">
            <v>-4x plná police</v>
          </cell>
          <cell r="F201">
            <v>0</v>
          </cell>
        </row>
        <row r="202">
          <cell r="C202" t="str">
            <v>-max. celoplošné zatížení jedné police 80kg</v>
          </cell>
          <cell r="F202">
            <v>0</v>
          </cell>
        </row>
        <row r="203">
          <cell r="C203" t="str">
            <v>Objednací číslo: JIP-R01/4-14050</v>
          </cell>
          <cell r="F203">
            <v>0</v>
          </cell>
        </row>
        <row r="204">
          <cell r="C204" t="str">
            <v>Rozměr: 1400x500x1800 mm</v>
          </cell>
          <cell r="F204">
            <v>0</v>
          </cell>
        </row>
        <row r="205">
          <cell r="C205" t="str">
            <v>1.04 Varna</v>
          </cell>
          <cell r="F205">
            <v>0</v>
          </cell>
        </row>
        <row r="206">
          <cell r="A206" t="str">
            <v>10401</v>
          </cell>
          <cell r="B206" t="str">
            <v>MAS-8710631</v>
          </cell>
          <cell r="C206" t="str">
            <v>Nerezové umyvadlo 04 - kolenové ovládání se zpožděním</v>
          </cell>
          <cell r="D206" t="str">
            <v>1</v>
          </cell>
          <cell r="E206" t="str">
            <v>ks</v>
          </cell>
          <cell r="F206">
            <v>5500.5</v>
          </cell>
          <cell r="G206">
            <v>5500.5</v>
          </cell>
          <cell r="I206">
            <v>5500.5</v>
          </cell>
        </row>
        <row r="207">
          <cell r="C207" t="str">
            <v>Celonerezové nástěnné umyvadlo,</v>
          </cell>
          <cell r="F207">
            <v>0</v>
          </cell>
        </row>
        <row r="208">
          <cell r="C208" t="str">
            <v>kolenové ovládání, sifon a baterie,</v>
          </cell>
          <cell r="F208">
            <v>0</v>
          </cell>
        </row>
        <row r="209">
          <cell r="C209" t="str">
            <v>nastavení teploty vody pomocí směšovacího ventilu (vč. zpětných</v>
          </cell>
          <cell r="F209">
            <v>0</v>
          </cell>
        </row>
        <row r="210">
          <cell r="C210" t="str">
            <v>klapek pod umyvadlem)</v>
          </cell>
          <cell r="F210">
            <v>0</v>
          </cell>
        </row>
        <row r="211">
          <cell r="C211" t="str">
            <v>s 1/2" šroubením pro teplou a studenou vodu.</v>
          </cell>
          <cell r="F211">
            <v>0</v>
          </cell>
        </row>
        <row r="212">
          <cell r="C212" t="str">
            <v>Voda je spuštěna stlačením ventilu, který má nastaveno automatické</v>
          </cell>
          <cell r="F212">
            <v>0</v>
          </cell>
        </row>
        <row r="213">
          <cell r="C213" t="str">
            <v>zpoždění vypínání vody.</v>
          </cell>
          <cell r="F213">
            <v>0</v>
          </cell>
        </row>
        <row r="214">
          <cell r="C214" t="str">
            <v>Objednací číslo: MAS-8710631</v>
          </cell>
          <cell r="F214">
            <v>0</v>
          </cell>
        </row>
        <row r="215">
          <cell r="C215" t="str">
            <v>Rozměr: 470x370x225 mm</v>
          </cell>
          <cell r="F215">
            <v>0</v>
          </cell>
        </row>
        <row r="216">
          <cell r="A216" t="str">
            <v>10402</v>
          </cell>
          <cell r="B216" t="str">
            <v>JIP-PNO/40</v>
          </cell>
          <cell r="C216" t="str">
            <v>Pojízdná nádoba na odpadky 40 litrů</v>
          </cell>
          <cell r="D216" t="str">
            <v>1</v>
          </cell>
          <cell r="E216" t="str">
            <v>ks</v>
          </cell>
          <cell r="F216">
            <v>5812.1</v>
          </cell>
          <cell r="G216">
            <v>5812.1</v>
          </cell>
          <cell r="I216">
            <v>5812.1</v>
          </cell>
        </row>
        <row r="217">
          <cell r="C217" t="str">
            <v>-použitý materiál : DIN 1.4301</v>
          </cell>
          <cell r="F217">
            <v>0</v>
          </cell>
        </row>
        <row r="218">
          <cell r="C218" t="str">
            <v>-opatřená víkem</v>
          </cell>
          <cell r="F218">
            <v>0</v>
          </cell>
        </row>
        <row r="219">
          <cell r="C219" t="str">
            <v>-3x otočné kolečko d=50</v>
          </cell>
          <cell r="F219">
            <v>0</v>
          </cell>
        </row>
        <row r="220">
          <cell r="C220" t="str">
            <v>Objednací číslo: JIP-PNO/40</v>
          </cell>
          <cell r="F220">
            <v>0</v>
          </cell>
        </row>
        <row r="221">
          <cell r="C221" t="str">
            <v>Rozměr: pr.350x620v mm</v>
          </cell>
          <cell r="F221">
            <v>0</v>
          </cell>
        </row>
        <row r="222">
          <cell r="A222" t="str">
            <v>10403</v>
          </cell>
          <cell r="B222" t="str">
            <v>JIP-SCH21GN-13070</v>
          </cell>
          <cell r="C222" t="str">
            <v>Chlazený stůl na GN</v>
          </cell>
          <cell r="D222" t="str">
            <v>1</v>
          </cell>
          <cell r="E222" t="str">
            <v>ks</v>
          </cell>
          <cell r="F222">
            <v>59539.5</v>
          </cell>
          <cell r="G222">
            <v>59539.5</v>
          </cell>
          <cell r="I222">
            <v>59539.5</v>
          </cell>
        </row>
        <row r="223">
          <cell r="C223" t="str">
            <v>-použitý materiál : DIN 1.4301</v>
          </cell>
          <cell r="F223">
            <v>0</v>
          </cell>
        </row>
        <row r="224">
          <cell r="C224" t="str">
            <v>-pracovní deska tl.36 mm</v>
          </cell>
          <cell r="F224">
            <v>0</v>
          </cell>
        </row>
        <row r="225">
          <cell r="C225" t="str">
            <v>-základní výška stolu 850 mm</v>
          </cell>
          <cell r="F225">
            <v>0</v>
          </cell>
        </row>
        <row r="226">
          <cell r="C226" t="str">
            <v>-výšková stavitelnost +25 mm</v>
          </cell>
          <cell r="F226">
            <v>0</v>
          </cell>
        </row>
        <row r="227">
          <cell r="C227" t="str">
            <v>-podpěry pro GN 1/1,2x křídlové dveře, chladící agregát vpravo</v>
          </cell>
          <cell r="F227">
            <v>0</v>
          </cell>
        </row>
        <row r="228">
          <cell r="C228" t="str">
            <v>-technické údaje : regulace teploty +2*C až +8*C, přívodní napětí</v>
          </cell>
          <cell r="F228">
            <v>0</v>
          </cell>
        </row>
        <row r="229">
          <cell r="C229" t="str">
            <v>230V/50Hz</v>
          </cell>
          <cell r="F229">
            <v>0</v>
          </cell>
        </row>
        <row r="230">
          <cell r="C230" t="str">
            <v>-chladivo R134a, pohyblivý přívod s vidlicí</v>
          </cell>
          <cell r="F230">
            <v>0</v>
          </cell>
        </row>
        <row r="231">
          <cell r="C231" t="str">
            <v>Objednací číslo: JIP-SCH21GN-13070</v>
          </cell>
          <cell r="F231">
            <v>0</v>
          </cell>
        </row>
        <row r="232">
          <cell r="C232" t="str">
            <v>Rozměr: 1350x700x850 mm</v>
          </cell>
          <cell r="F232">
            <v>0</v>
          </cell>
        </row>
        <row r="233">
          <cell r="C233" t="str">
            <v>Příkon [230V]: 0,38 kW</v>
          </cell>
          <cell r="F233">
            <v>0</v>
          </cell>
        </row>
        <row r="234">
          <cell r="A234" t="str">
            <v>10403a</v>
          </cell>
          <cell r="B234" t="str">
            <v>JIP-800018</v>
          </cell>
          <cell r="C234" t="str">
            <v>Vevaření dřezu 300x500 mm</v>
          </cell>
          <cell r="D234" t="str">
            <v>1</v>
          </cell>
          <cell r="E234" t="str">
            <v>ks</v>
          </cell>
          <cell r="F234">
            <v>3781</v>
          </cell>
          <cell r="G234">
            <v>3781</v>
          </cell>
          <cell r="I234">
            <v>3781</v>
          </cell>
        </row>
        <row r="235">
          <cell r="C235" t="str">
            <v>Objednací číslo: JIP-800018</v>
          </cell>
          <cell r="F235">
            <v>0</v>
          </cell>
        </row>
        <row r="236">
          <cell r="A236" t="str">
            <v>10404</v>
          </cell>
          <cell r="B236" t="str">
            <v>JIP-P1-12030</v>
          </cell>
          <cell r="C236" t="str">
            <v>Nástěnná police jednopatrová - plná</v>
          </cell>
          <cell r="D236" t="str">
            <v>1</v>
          </cell>
          <cell r="E236" t="str">
            <v>ks</v>
          </cell>
          <cell r="F236">
            <v>2914.8</v>
          </cell>
          <cell r="G236">
            <v>2914.8</v>
          </cell>
          <cell r="I236">
            <v>2914.8</v>
          </cell>
        </row>
        <row r="237">
          <cell r="C237" t="str">
            <v>-použitý materiál : DIN 1.4301</v>
          </cell>
          <cell r="F237">
            <v>0</v>
          </cell>
        </row>
        <row r="238">
          <cell r="C238" t="str">
            <v>-základní výška police 300 mm</v>
          </cell>
          <cell r="F238">
            <v>0</v>
          </cell>
        </row>
        <row r="239">
          <cell r="C239" t="str">
            <v>-1x plná police</v>
          </cell>
          <cell r="F239">
            <v>0</v>
          </cell>
        </row>
        <row r="240">
          <cell r="C240" t="str">
            <v>Objednací číslo: JIP-P1-12030</v>
          </cell>
          <cell r="F240">
            <v>0</v>
          </cell>
        </row>
        <row r="241">
          <cell r="C241" t="str">
            <v>Rozměr: 1200x300x300 mm</v>
          </cell>
          <cell r="F241">
            <v>0</v>
          </cell>
        </row>
        <row r="242">
          <cell r="A242" t="str">
            <v>10405</v>
          </cell>
          <cell r="B242" t="str">
            <v>NOV-DIGI DS-500</v>
          </cell>
          <cell r="C242" t="str">
            <v>Kontrolní váha digitální DS-500</v>
          </cell>
          <cell r="D242" t="str">
            <v>1</v>
          </cell>
          <cell r="E242" t="str">
            <v>ks</v>
          </cell>
          <cell r="F242">
            <v>7457.5</v>
          </cell>
          <cell r="G242">
            <v>7457.5</v>
          </cell>
          <cell r="I242">
            <v>7457.5</v>
          </cell>
        </row>
        <row r="243">
          <cell r="C243" t="str">
            <v>-display LCD</v>
          </cell>
          <cell r="F243">
            <v>0</v>
          </cell>
        </row>
        <row r="244">
          <cell r="C244" t="str">
            <v>-max. rozsah - přesnost 1,5 kg - 15 kg e=0,5-5g</v>
          </cell>
          <cell r="F244">
            <v>0</v>
          </cell>
        </row>
        <row r="245">
          <cell r="C245" t="str">
            <v>-funkce: nulování, tára, možnost automatického vypnutí po 3 nebo 10</v>
          </cell>
          <cell r="F245">
            <v>0</v>
          </cell>
        </row>
        <row r="246">
          <cell r="C246" t="str">
            <v>minutách</v>
          </cell>
          <cell r="F246">
            <v>0</v>
          </cell>
        </row>
        <row r="247">
          <cell r="C247" t="str">
            <v>-stupeň krytí: IP-65 (odolnost proti stříkající vodě)</v>
          </cell>
          <cell r="F247">
            <v>0</v>
          </cell>
        </row>
        <row r="248">
          <cell r="C248" t="str">
            <v>-provoz. tepolota -10 až +40°C</v>
          </cell>
          <cell r="F248">
            <v>0</v>
          </cell>
        </row>
        <row r="249">
          <cell r="C249" t="str">
            <v>-provoz. vlhkost max 85%</v>
          </cell>
          <cell r="F249">
            <v>0</v>
          </cell>
        </row>
        <row r="250">
          <cell r="C250" t="str">
            <v>-napájení 220/50Hz nebo baterie</v>
          </cell>
          <cell r="F250">
            <v>0</v>
          </cell>
        </row>
        <row r="251">
          <cell r="C251" t="str">
            <v>-adaptér HAMA</v>
          </cell>
          <cell r="F251">
            <v>0</v>
          </cell>
        </row>
        <row r="252">
          <cell r="C252" t="str">
            <v>Objednací číslo: NOV-DIGI DS-500</v>
          </cell>
          <cell r="F252">
            <v>0</v>
          </cell>
        </row>
        <row r="253">
          <cell r="C253" t="str">
            <v>Rozměr: 240x270x120 mm mm</v>
          </cell>
          <cell r="F253">
            <v>0</v>
          </cell>
        </row>
        <row r="254">
          <cell r="A254" t="str">
            <v>10406</v>
          </cell>
          <cell r="B254" t="str">
            <v>RMG-MD-53</v>
          </cell>
          <cell r="C254" t="str">
            <v>Dřevěná masodeska</v>
          </cell>
          <cell r="D254" t="str">
            <v>1</v>
          </cell>
          <cell r="E254" t="str">
            <v>ks</v>
          </cell>
          <cell r="F254">
            <v>1140</v>
          </cell>
          <cell r="G254">
            <v>1140</v>
          </cell>
          <cell r="I254">
            <v>1140</v>
          </cell>
        </row>
        <row r="255">
          <cell r="C255" t="str">
            <v>lepené z bukového dřeva</v>
          </cell>
          <cell r="F255">
            <v>0</v>
          </cell>
        </row>
        <row r="256">
          <cell r="C256" t="str">
            <v>oboustranné opracování</v>
          </cell>
          <cell r="F256">
            <v>0</v>
          </cell>
        </row>
        <row r="257">
          <cell r="C257" t="str">
            <v>Objednací číslo: RMG-MD-53</v>
          </cell>
          <cell r="F257">
            <v>0</v>
          </cell>
        </row>
        <row r="258">
          <cell r="C258" t="str">
            <v>Rozměr: 500x300x7 mm</v>
          </cell>
          <cell r="F258">
            <v>0</v>
          </cell>
        </row>
        <row r="259">
          <cell r="A259" t="str">
            <v>10407</v>
          </cell>
          <cell r="C259" t="str">
            <v>neobsazeno</v>
          </cell>
          <cell r="D259" t="str">
            <v>1</v>
          </cell>
          <cell r="E259" t="str">
            <v>ks</v>
          </cell>
          <cell r="F259">
            <v>0</v>
          </cell>
          <cell r="I259">
            <v>0</v>
          </cell>
        </row>
        <row r="260">
          <cell r="A260" t="str">
            <v>10408</v>
          </cell>
          <cell r="B260" t="str">
            <v>JIP-S01-12070</v>
          </cell>
          <cell r="C260" t="str">
            <v>Pracovní stůl jednoduchý</v>
          </cell>
          <cell r="D260" t="str">
            <v>1</v>
          </cell>
          <cell r="E260" t="str">
            <v>ks</v>
          </cell>
          <cell r="F260">
            <v>8823</v>
          </cell>
          <cell r="G260">
            <v>8823</v>
          </cell>
          <cell r="I260">
            <v>8823</v>
          </cell>
        </row>
        <row r="261">
          <cell r="C261" t="str">
            <v>-použitý materiál :DIN 1.4301</v>
          </cell>
          <cell r="F261">
            <v>0</v>
          </cell>
        </row>
        <row r="262">
          <cell r="C262" t="str">
            <v>-pracovní deska tl.36 mm</v>
          </cell>
          <cell r="F262">
            <v>0</v>
          </cell>
        </row>
        <row r="263">
          <cell r="C263" t="str">
            <v>-výška zadního lemu 40 mm</v>
          </cell>
          <cell r="F263">
            <v>0</v>
          </cell>
        </row>
        <row r="264">
          <cell r="C264" t="str">
            <v>-základní výška stolu 850 mm</v>
          </cell>
          <cell r="F264">
            <v>0</v>
          </cell>
        </row>
        <row r="265">
          <cell r="C265" t="str">
            <v>-podstavná výška 780 mm</v>
          </cell>
          <cell r="F265">
            <v>0</v>
          </cell>
        </row>
        <row r="266">
          <cell r="C266" t="str">
            <v>-výšková stavitelnost +45 mm</v>
          </cell>
          <cell r="F266">
            <v>0</v>
          </cell>
        </row>
        <row r="267">
          <cell r="C267" t="str">
            <v>Objednací číslo: JIP-S01-12070</v>
          </cell>
          <cell r="F267">
            <v>0</v>
          </cell>
        </row>
        <row r="268">
          <cell r="C268" t="str">
            <v>Rozměr: 1200x700x850 mm</v>
          </cell>
          <cell r="F268">
            <v>0</v>
          </cell>
        </row>
        <row r="269">
          <cell r="A269" t="str">
            <v>10409</v>
          </cell>
          <cell r="B269" t="str">
            <v>MAS-5410125-P82</v>
          </cell>
          <cell r="C269" t="str">
            <v>Řezačka masa 250 kg/h</v>
          </cell>
          <cell r="D269" t="str">
            <v>1</v>
          </cell>
          <cell r="E269" t="str">
            <v>ks</v>
          </cell>
          <cell r="F269">
            <v>39805</v>
          </cell>
          <cell r="G269">
            <v>39805</v>
          </cell>
          <cell r="I269">
            <v>39805</v>
          </cell>
        </row>
        <row r="270">
          <cell r="C270" t="str">
            <v>celonerezové provedení,</v>
          </cell>
          <cell r="F270">
            <v>0</v>
          </cell>
        </row>
        <row r="271">
          <cell r="C271" t="str">
            <v>vypínač se zpětným chodem,</v>
          </cell>
          <cell r="F271">
            <v>0</v>
          </cell>
        </row>
        <row r="272">
          <cell r="C272" t="str">
            <v>tepelná pojistka "reset",</v>
          </cell>
          <cell r="F272">
            <v>0</v>
          </cell>
        </row>
        <row r="273">
          <cell r="C273" t="str">
            <v>robustní šneková převodovka pro těžký provoz,</v>
          </cell>
          <cell r="F273">
            <v>0</v>
          </cell>
        </row>
        <row r="274">
          <cell r="C274" t="str">
            <v>průměr nože 82 mm,</v>
          </cell>
          <cell r="F274">
            <v>0</v>
          </cell>
        </row>
        <row r="275">
          <cell r="C275" t="str">
            <v>výkon dle prům. desky cca 250 kg/hod.</v>
          </cell>
          <cell r="F275">
            <v>0</v>
          </cell>
        </row>
        <row r="276">
          <cell r="C276" t="str">
            <v>Objednací číslo: MAS-5410125-P82</v>
          </cell>
          <cell r="F276">
            <v>0</v>
          </cell>
        </row>
        <row r="277">
          <cell r="C277" t="str">
            <v>Rozměr: 350x500x505 mm</v>
          </cell>
          <cell r="F277">
            <v>0</v>
          </cell>
        </row>
        <row r="278">
          <cell r="C278" t="str">
            <v>Příkon [400V]: 1,5 kW</v>
          </cell>
          <cell r="F278">
            <v>0</v>
          </cell>
        </row>
        <row r="279">
          <cell r="A279" t="str">
            <v>10410</v>
          </cell>
          <cell r="B279" t="str">
            <v>Z-ZRT16JBC</v>
          </cell>
          <cell r="C279" t="str">
            <v>Chladící skříň 159 l-bez mrazáku</v>
          </cell>
          <cell r="D279" t="str">
            <v>2</v>
          </cell>
          <cell r="E279" t="str">
            <v>ks</v>
          </cell>
          <cell r="F279">
            <v>5117.7</v>
          </cell>
          <cell r="G279">
            <v>10235.4</v>
          </cell>
          <cell r="I279">
            <v>5117.7</v>
          </cell>
        </row>
        <row r="280">
          <cell r="C280" t="str">
            <v>momoklimatická chladnička</v>
          </cell>
          <cell r="F280">
            <v>0</v>
          </cell>
        </row>
        <row r="281">
          <cell r="C281" t="str">
            <v>AUTO</v>
          </cell>
          <cell r="F281">
            <v>0</v>
          </cell>
        </row>
        <row r="282">
          <cell r="C282" t="str">
            <v>Sigma design</v>
          </cell>
          <cell r="F282">
            <v>0</v>
          </cell>
        </row>
        <row r="283">
          <cell r="C283" t="str">
            <v>BBS</v>
          </cell>
          <cell r="F283">
            <v>0</v>
          </cell>
        </row>
        <row r="284">
          <cell r="C284" t="str">
            <v>užitný objem 148 litrů</v>
          </cell>
          <cell r="F284">
            <v>0</v>
          </cell>
        </row>
        <row r="285">
          <cell r="C285" t="str">
            <v>Objednací číslo: Z-ZRT16JBC</v>
          </cell>
          <cell r="F285">
            <v>0</v>
          </cell>
        </row>
        <row r="286">
          <cell r="C286" t="str">
            <v>Rozměr: 550x612x850 mm</v>
          </cell>
          <cell r="F286">
            <v>0</v>
          </cell>
        </row>
        <row r="287">
          <cell r="C287" t="str">
            <v>Příkon [230V]: 0,4 kW</v>
          </cell>
          <cell r="F287">
            <v>0</v>
          </cell>
        </row>
        <row r="288">
          <cell r="A288" t="str">
            <v>10411</v>
          </cell>
          <cell r="C288" t="str">
            <v>Pracovní stůl skříňový - křídlové dveře</v>
          </cell>
          <cell r="D288" t="str">
            <v>1</v>
          </cell>
          <cell r="E288" t="str">
            <v>ks</v>
          </cell>
          <cell r="F288">
            <v>50162.9</v>
          </cell>
          <cell r="G288">
            <v>50162.9</v>
          </cell>
          <cell r="I288">
            <v>50162.9</v>
          </cell>
        </row>
        <row r="289">
          <cell r="C289" t="str">
            <v>-použitý materiál :DIN 1.4301</v>
          </cell>
          <cell r="F289">
            <v>0</v>
          </cell>
        </row>
        <row r="290">
          <cell r="C290" t="str">
            <v>-pracovní deska tl.36 mm</v>
          </cell>
          <cell r="F290">
            <v>0</v>
          </cell>
        </row>
        <row r="291">
          <cell r="C291" t="str">
            <v>-výška zadního lemu 40 mm</v>
          </cell>
          <cell r="F291">
            <v>0</v>
          </cell>
        </row>
        <row r="292">
          <cell r="C292" t="str">
            <v>-základní výška stolu 850 mm</v>
          </cell>
          <cell r="F292">
            <v>0</v>
          </cell>
        </row>
        <row r="293">
          <cell r="C293" t="str">
            <v>-výšková stavitelnost +45 mm</v>
          </cell>
          <cell r="F293">
            <v>0</v>
          </cell>
        </row>
        <row r="294">
          <cell r="C294" t="str">
            <v>-interiérové obložení - dle rautového provedení</v>
          </cell>
          <cell r="F294">
            <v>0</v>
          </cell>
        </row>
        <row r="295">
          <cell r="C295" t="str">
            <v>-dvě police, spodní police ve výšce 150 mm</v>
          </cell>
          <cell r="F295">
            <v>0</v>
          </cell>
        </row>
        <row r="296">
          <cell r="C296" t="str">
            <v>-křídlové dveře</v>
          </cell>
          <cell r="F296">
            <v>0</v>
          </cell>
        </row>
        <row r="297">
          <cell r="C297" t="str">
            <v>-snížená nástavba pro varné topy</v>
          </cell>
          <cell r="F297">
            <v>0</v>
          </cell>
        </row>
        <row r="298">
          <cell r="C298" t="str">
            <v>-včetně 6 ks samostatně jištěných zásuvek na nástavbě nerez desky</v>
          </cell>
          <cell r="F298">
            <v>0</v>
          </cell>
        </row>
        <row r="299">
          <cell r="C299" t="str">
            <v>Rozměr: 1400x800x850 mm</v>
          </cell>
          <cell r="F299">
            <v>0</v>
          </cell>
        </row>
        <row r="300">
          <cell r="A300" t="str">
            <v>10412</v>
          </cell>
          <cell r="B300" t="str">
            <v>M-1040243100-VBE40DB</v>
          </cell>
          <cell r="C300" t="str">
            <v>Elektrická MULTI pánev s vanou 13,0lt. DROP IN SYSTEM VBE40DB</v>
          </cell>
          <cell r="D300" t="str">
            <v>1</v>
          </cell>
          <cell r="E300" t="str">
            <v>ks</v>
          </cell>
          <cell r="F300">
            <v>37944.9</v>
          </cell>
          <cell r="G300">
            <v>37944.9</v>
          </cell>
          <cell r="I300">
            <v>37944.9</v>
          </cell>
        </row>
        <row r="301">
          <cell r="C301" t="str">
            <v>S ovládacím boxem.</v>
          </cell>
          <cell r="F301">
            <v>0</v>
          </cell>
        </row>
        <row r="302">
          <cell r="C302" t="str">
            <v>Objednací číslo: M-1040243100-VBE40DB</v>
          </cell>
          <cell r="F302">
            <v>0</v>
          </cell>
        </row>
        <row r="303">
          <cell r="C303" t="str">
            <v>Rozměr: 400x600x320 mm</v>
          </cell>
          <cell r="F303">
            <v>0</v>
          </cell>
        </row>
        <row r="304">
          <cell r="C304" t="str">
            <v>Příkon [400V]: 4 kW</v>
          </cell>
          <cell r="F304">
            <v>0</v>
          </cell>
        </row>
        <row r="305">
          <cell r="C305" t="str">
            <v>Objem: ,22 m3</v>
          </cell>
          <cell r="F305">
            <v>0</v>
          </cell>
        </row>
        <row r="306">
          <cell r="A306" t="str">
            <v>10413</v>
          </cell>
          <cell r="B306" t="str">
            <v>M-1040243514-BME40DMB</v>
          </cell>
          <cell r="C306" t="str">
            <v>Elektrická ohřívací vana (1x 1/1GN) DROP IN SYSTEM BME40DMB</v>
          </cell>
          <cell r="D306" t="str">
            <v>1</v>
          </cell>
          <cell r="E306" t="str">
            <v>ks</v>
          </cell>
          <cell r="F306">
            <v>15508.8</v>
          </cell>
          <cell r="G306">
            <v>15508.8</v>
          </cell>
          <cell r="I306">
            <v>15508.8</v>
          </cell>
        </row>
        <row r="307">
          <cell r="C307" t="str">
            <v>S ovládacím boxem.</v>
          </cell>
          <cell r="F307">
            <v>0</v>
          </cell>
        </row>
        <row r="308">
          <cell r="C308" t="str">
            <v>Objednací číslo: M-1040243514-BME40DMB</v>
          </cell>
          <cell r="F308">
            <v>0</v>
          </cell>
        </row>
        <row r="309">
          <cell r="C309" t="str">
            <v>Rozměr: 400x600x335 mm</v>
          </cell>
          <cell r="F309">
            <v>0</v>
          </cell>
        </row>
        <row r="310">
          <cell r="C310" t="str">
            <v>Příkon [230V]: 2 kW</v>
          </cell>
          <cell r="F310">
            <v>0</v>
          </cell>
        </row>
        <row r="311">
          <cell r="C311" t="str">
            <v>Objem: ,11 m3</v>
          </cell>
          <cell r="F311">
            <v>0</v>
          </cell>
        </row>
        <row r="312">
          <cell r="A312" t="str">
            <v>10414</v>
          </cell>
          <cell r="B312" t="str">
            <v>M-1040240714-PCVE40DB</v>
          </cell>
          <cell r="C312" t="str">
            <v>Elektrický sporák sklokeramický 2 varné zóny DROP IN SYSTEM PCVE40DB</v>
          </cell>
          <cell r="D312" t="str">
            <v>1</v>
          </cell>
          <cell r="E312" t="str">
            <v>ks</v>
          </cell>
          <cell r="F312">
            <v>25542.7</v>
          </cell>
          <cell r="G312">
            <v>25542.7</v>
          </cell>
          <cell r="I312">
            <v>25542.7</v>
          </cell>
        </row>
        <row r="313">
          <cell r="C313" t="str">
            <v>S ovládacím boxem.</v>
          </cell>
          <cell r="F313">
            <v>0</v>
          </cell>
        </row>
        <row r="314">
          <cell r="C314" t="str">
            <v>Objednací číslo: M-1040240714-PCVE40DB</v>
          </cell>
          <cell r="F314">
            <v>0</v>
          </cell>
        </row>
        <row r="315">
          <cell r="C315" t="str">
            <v>Rozměr: 400x600x70 mm</v>
          </cell>
          <cell r="F315">
            <v>0</v>
          </cell>
        </row>
        <row r="316">
          <cell r="C316" t="str">
            <v>Příkon [400V]: 4,2 kW</v>
          </cell>
          <cell r="F316">
            <v>0</v>
          </cell>
        </row>
        <row r="317">
          <cell r="C317" t="str">
            <v>Objem: ,13 m3</v>
          </cell>
          <cell r="F317">
            <v>0</v>
          </cell>
        </row>
        <row r="318">
          <cell r="A318" t="str">
            <v>10415</v>
          </cell>
          <cell r="B318" t="str">
            <v>ML-CUBE-ME061P</v>
          </cell>
          <cell r="C318" t="str">
            <v>Elektrický horkovzdušný konvektomat s parním generátorem The CUBE ME061P</v>
          </cell>
          <cell r="D318" t="str">
            <v>1</v>
          </cell>
          <cell r="E318" t="str">
            <v>ks</v>
          </cell>
          <cell r="F318">
            <v>182671.7</v>
          </cell>
          <cell r="G318">
            <v>182671.7</v>
          </cell>
          <cell r="I318">
            <v>182671.7</v>
          </cell>
        </row>
        <row r="319">
          <cell r="C319" t="str">
            <v>Elektronické programování - 99 programů s 9 varnými fázemi. Průběh</v>
          </cell>
          <cell r="F319">
            <v>0</v>
          </cell>
        </row>
        <row r="320">
          <cell r="C320" t="str">
            <v>kroků v automatickém sledu.</v>
          </cell>
          <cell r="F320">
            <v>0</v>
          </cell>
        </row>
        <row r="321">
          <cell r="C321" t="str">
            <v>Digitální numerické ukazatele. AUTOCLIMA - přesné nastavení zvolené</v>
          </cell>
          <cell r="F321">
            <v>0</v>
          </cell>
        </row>
        <row r="322">
          <cell r="C322" t="str">
            <v>vlhkosti v komoře. Samodiagnostika závad. Redukované - dvojité otáčky</v>
          </cell>
          <cell r="F322">
            <v>0</v>
          </cell>
        </row>
        <row r="323">
          <cell r="C323" t="str">
            <v>ventilátoru. Autoreve</v>
          </cell>
          <cell r="F323">
            <v>0</v>
          </cell>
        </row>
        <row r="324">
          <cell r="C324" t="str">
            <v>Objednací číslo: ML-CUBE-ME061P</v>
          </cell>
          <cell r="F324">
            <v>0</v>
          </cell>
        </row>
        <row r="325">
          <cell r="C325" t="str">
            <v>Rozměr: 930x750x810 mm</v>
          </cell>
          <cell r="F325">
            <v>0</v>
          </cell>
        </row>
        <row r="326">
          <cell r="C326" t="str">
            <v>Příkon [400V]: 8 kW</v>
          </cell>
          <cell r="F326">
            <v>0</v>
          </cell>
        </row>
        <row r="327">
          <cell r="A327" t="str">
            <v>10416</v>
          </cell>
          <cell r="B327" t="str">
            <v>JIP-PD02-09375</v>
          </cell>
          <cell r="C327" t="str">
            <v>Podstavec pod konvektomat THE CUBE 6x 1/1 s úchyty pro GN</v>
          </cell>
          <cell r="D327" t="str">
            <v>1</v>
          </cell>
          <cell r="E327" t="str">
            <v>ks</v>
          </cell>
          <cell r="F327">
            <v>11822</v>
          </cell>
          <cell r="G327">
            <v>11822</v>
          </cell>
          <cell r="I327">
            <v>11822</v>
          </cell>
        </row>
        <row r="328">
          <cell r="C328" t="str">
            <v>-použitý materiál : DIN 1.4301</v>
          </cell>
          <cell r="F328">
            <v>0</v>
          </cell>
        </row>
        <row r="329">
          <cell r="C329" t="str">
            <v>-základní výška podstavce 850 mm</v>
          </cell>
          <cell r="F329">
            <v>0</v>
          </cell>
        </row>
        <row r="330">
          <cell r="C330" t="str">
            <v>-výšková stavitelnost +45 mm</v>
          </cell>
          <cell r="F330">
            <v>0</v>
          </cell>
        </row>
        <row r="331">
          <cell r="C331" t="str">
            <v>-1x plná police</v>
          </cell>
          <cell r="F331">
            <v>0</v>
          </cell>
        </row>
        <row r="332">
          <cell r="C332" t="str">
            <v>-vlevo 7 párů podpěr pro GN 2/1 a 1/1</v>
          </cell>
          <cell r="F332">
            <v>0</v>
          </cell>
        </row>
        <row r="333">
          <cell r="C333" t="str">
            <v>-rozměry je nutné zadat dle typu zařízení</v>
          </cell>
          <cell r="F333">
            <v>0</v>
          </cell>
        </row>
        <row r="334">
          <cell r="C334" t="str">
            <v>Objednací číslo: JIP-PD02-09375</v>
          </cell>
          <cell r="F334">
            <v>0</v>
          </cell>
        </row>
        <row r="335">
          <cell r="C335" t="str">
            <v>Rozměr: 930x615x850 mm</v>
          </cell>
          <cell r="F335">
            <v>0</v>
          </cell>
        </row>
        <row r="336">
          <cell r="A336" t="str">
            <v>10417</v>
          </cell>
          <cell r="B336" t="str">
            <v>RMG-B-08</v>
          </cell>
          <cell r="C336" t="str">
            <v>Změkčovač vody - automatický B-08</v>
          </cell>
          <cell r="D336" t="str">
            <v>1</v>
          </cell>
          <cell r="E336" t="str">
            <v>ks</v>
          </cell>
          <cell r="F336">
            <v>14231</v>
          </cell>
          <cell r="G336">
            <v>14231</v>
          </cell>
          <cell r="I336">
            <v>14231</v>
          </cell>
        </row>
        <row r="337">
          <cell r="C337" t="str">
            <v>-změkčovač vody pro kávovary,</v>
          </cell>
          <cell r="F337">
            <v>0</v>
          </cell>
        </row>
        <row r="338">
          <cell r="C338" t="str">
            <v>myčky a konvektomaty</v>
          </cell>
          <cell r="F338">
            <v>0</v>
          </cell>
        </row>
        <row r="339">
          <cell r="C339" t="str">
            <v>-nerezová nádoba změkčovače</v>
          </cell>
          <cell r="F339">
            <v>0</v>
          </cell>
        </row>
        <row r="340">
          <cell r="C340" t="str">
            <v>-elektromechanická řídící jednotka 8W/230V</v>
          </cell>
          <cell r="F340">
            <v>0</v>
          </cell>
        </row>
        <row r="341">
          <cell r="C341" t="str">
            <v>-nastavení regenerace na dny v týdnu</v>
          </cell>
          <cell r="F341">
            <v>0</v>
          </cell>
        </row>
        <row r="342">
          <cell r="C342" t="str">
            <v>-umožňuje regenerovat každý den</v>
          </cell>
          <cell r="F342">
            <v>0</v>
          </cell>
        </row>
        <row r="343">
          <cell r="C343" t="str">
            <v>-max. hodinový průtok 1500 l/h</v>
          </cell>
          <cell r="F343">
            <v>0</v>
          </cell>
        </row>
        <row r="344">
          <cell r="C344" t="str">
            <v>-mechanické ovládání ventilů</v>
          </cell>
          <cell r="F344">
            <v>0</v>
          </cell>
        </row>
        <row r="345">
          <cell r="C345" t="str">
            <v>-regenerace se provádí tabletovanou solí</v>
          </cell>
          <cell r="F345">
            <v>0</v>
          </cell>
        </row>
        <row r="346">
          <cell r="C346" t="str">
            <v>-funkce: zabraňuje zavápňování zařízení a</v>
          </cell>
          <cell r="F346">
            <v>0</v>
          </cell>
        </row>
        <row r="347">
          <cell r="C347" t="str">
            <v>tím chrání přístroj před poškozením</v>
          </cell>
          <cell r="F347">
            <v>0</v>
          </cell>
        </row>
        <row r="348">
          <cell r="C348" t="str">
            <v>-připojení na šroubení 3/4 s vnitřním závitem</v>
          </cell>
          <cell r="F348">
            <v>0</v>
          </cell>
        </row>
        <row r="349">
          <cell r="C349" t="str">
            <v>Objednací číslo: RMG-B-08</v>
          </cell>
          <cell r="F349">
            <v>0</v>
          </cell>
        </row>
        <row r="350">
          <cell r="C350" t="str">
            <v>Příkon [230V]: 8W / 230V kW</v>
          </cell>
          <cell r="F350">
            <v>0</v>
          </cell>
        </row>
        <row r="351">
          <cell r="A351" t="str">
            <v>10418</v>
          </cell>
          <cell r="B351" t="str">
            <v>JIP-S01L-10070</v>
          </cell>
          <cell r="C351" t="str">
            <v>Pracovní stůl jednoduchý nad chladnice</v>
          </cell>
          <cell r="D351" t="str">
            <v>1</v>
          </cell>
          <cell r="E351" t="str">
            <v>ks</v>
          </cell>
          <cell r="F351">
            <v>8463.7000000000007</v>
          </cell>
          <cell r="G351">
            <v>8463.7000000000007</v>
          </cell>
          <cell r="I351">
            <v>8463.7000000000007</v>
          </cell>
        </row>
        <row r="352">
          <cell r="C352" t="str">
            <v>-použitý materiál :DIN 1.4301</v>
          </cell>
          <cell r="F352">
            <v>0</v>
          </cell>
        </row>
        <row r="353">
          <cell r="C353" t="str">
            <v>-pracovní deska tl.36 mm</v>
          </cell>
          <cell r="F353">
            <v>0</v>
          </cell>
        </row>
        <row r="354">
          <cell r="C354" t="str">
            <v>-výška zadního lemu 40 mm</v>
          </cell>
          <cell r="F354">
            <v>0</v>
          </cell>
        </row>
        <row r="355">
          <cell r="C355" t="str">
            <v>-základní výška stolu 900 mm</v>
          </cell>
          <cell r="F355">
            <v>0</v>
          </cell>
        </row>
        <row r="356">
          <cell r="C356" t="str">
            <v>-podstavná výška 860 mm</v>
          </cell>
          <cell r="F356">
            <v>0</v>
          </cell>
        </row>
        <row r="357">
          <cell r="C357" t="str">
            <v>-výšková stavitelnost +45 mm</v>
          </cell>
          <cell r="F357">
            <v>0</v>
          </cell>
        </row>
        <row r="358">
          <cell r="C358" t="str">
            <v>Objednací číslo: JIP-S01L-10070</v>
          </cell>
          <cell r="F358">
            <v>0</v>
          </cell>
        </row>
        <row r="359">
          <cell r="C359" t="str">
            <v>Rozměr: 1000x700x850 mm</v>
          </cell>
          <cell r="F359">
            <v>0</v>
          </cell>
        </row>
        <row r="360">
          <cell r="A360" t="str">
            <v>10419</v>
          </cell>
          <cell r="B360" t="str">
            <v>RMG-FE77</v>
          </cell>
          <cell r="C360" t="str">
            <v>Elektrická fritéza- stolní 2x7-8 litrů</v>
          </cell>
          <cell r="D360" t="str">
            <v>1</v>
          </cell>
          <cell r="E360" t="str">
            <v>ks</v>
          </cell>
          <cell r="F360">
            <v>11875</v>
          </cell>
          <cell r="G360">
            <v>11875</v>
          </cell>
          <cell r="I360">
            <v>11875</v>
          </cell>
        </row>
        <row r="361">
          <cell r="C361" t="str">
            <v>celonerezové provedení</v>
          </cell>
          <cell r="F361">
            <v>0</v>
          </cell>
        </row>
        <row r="362">
          <cell r="C362" t="str">
            <v>spec.uprav. nerezové  topné spirály</v>
          </cell>
          <cell r="F362">
            <v>0</v>
          </cell>
        </row>
        <row r="363">
          <cell r="C363" t="str">
            <v>studená zóna</v>
          </cell>
          <cell r="F363">
            <v>0</v>
          </cell>
        </row>
        <row r="364">
          <cell r="C364" t="str">
            <v>síťový vypínač</v>
          </cell>
          <cell r="F364">
            <v>0</v>
          </cell>
        </row>
        <row r="365">
          <cell r="C365" t="str">
            <v>regulace 50-190 Stupňů</v>
          </cell>
          <cell r="F365">
            <v>0</v>
          </cell>
        </row>
        <row r="366">
          <cell r="C366" t="str">
            <v>rozměr koše 195x245x120 mm</v>
          </cell>
          <cell r="F366">
            <v>0</v>
          </cell>
        </row>
        <row r="367">
          <cell r="C367" t="str">
            <v>Objednací číslo: RMG-FE77</v>
          </cell>
          <cell r="F367">
            <v>0</v>
          </cell>
        </row>
        <row r="368">
          <cell r="C368" t="str">
            <v>Rozměr: 540x420x300 mm</v>
          </cell>
          <cell r="F368">
            <v>0</v>
          </cell>
        </row>
        <row r="369">
          <cell r="C369" t="str">
            <v>Příkon [230V]: 2x3kW/220V kW</v>
          </cell>
          <cell r="F369">
            <v>0</v>
          </cell>
        </row>
        <row r="370">
          <cell r="A370" t="str">
            <v>10420</v>
          </cell>
          <cell r="B370" t="str">
            <v>TCH-TC3-0602-1W</v>
          </cell>
          <cell r="C370" t="str">
            <v>Vysokorychlostní horkovzdušná trouba Turbochef C3</v>
          </cell>
          <cell r="D370" t="str">
            <v>1</v>
          </cell>
          <cell r="E370" t="str">
            <v>ks</v>
          </cell>
          <cell r="F370">
            <v>284905</v>
          </cell>
          <cell r="G370">
            <v>284905</v>
          </cell>
          <cell r="I370">
            <v>284905</v>
          </cell>
        </row>
        <row r="371">
          <cell r="C371" t="str">
            <v>Zařízení pracuje na principu kombinace horkého vzduchu a precizních</v>
          </cell>
          <cell r="F371">
            <v>0</v>
          </cell>
        </row>
        <row r="372">
          <cell r="C372" t="str">
            <v>mikrovlných impulsů</v>
          </cell>
          <cell r="F372">
            <v>0</v>
          </cell>
        </row>
        <row r="373">
          <cell r="C373" t="str">
            <v>rozměr varné komory: 452x368x180</v>
          </cell>
          <cell r="F373">
            <v>0</v>
          </cell>
        </row>
        <row r="374">
          <cell r="C374" t="str">
            <v>obsah komory: 31l</v>
          </cell>
          <cell r="F374">
            <v>0</v>
          </cell>
        </row>
        <row r="375">
          <cell r="C375" t="str">
            <v>64 varných programů (procesů)</v>
          </cell>
          <cell r="F375">
            <v>0</v>
          </cell>
        </row>
        <row r="376">
          <cell r="C376" t="str">
            <v>interní „aktivní“ katalyzátor pachů</v>
          </cell>
          <cell r="F376">
            <v>0</v>
          </cell>
        </row>
        <row r="377">
          <cell r="C377" t="str">
            <v>nepotřebuje odsávací digestoře</v>
          </cell>
          <cell r="F377">
            <v>0</v>
          </cell>
        </row>
        <row r="378">
          <cell r="C378" t="str">
            <v>nepřenáší pachy a chutě na další připravované pokrmy</v>
          </cell>
          <cell r="F378">
            <v>0</v>
          </cell>
        </row>
        <row r="379">
          <cell r="F379">
            <v>0</v>
          </cell>
        </row>
        <row r="380">
          <cell r="C380" t="str">
            <v>Standardní výbava C3:</v>
          </cell>
          <cell r="F380">
            <v>0</v>
          </cell>
        </row>
        <row r="381">
          <cell r="F381">
            <v>0</v>
          </cell>
        </row>
        <row r="382">
          <cell r="C382" t="str">
            <v>- 2x keramická pečící deska C3</v>
          </cell>
          <cell r="F382">
            <v>0</v>
          </cell>
        </row>
        <row r="383">
          <cell r="C383" t="str">
            <v>- 2x keramický kryt magnetronu C3</v>
          </cell>
          <cell r="F383">
            <v>0</v>
          </cell>
        </row>
        <row r="384">
          <cell r="C384" t="str">
            <v xml:space="preserve">  UPOZORNĚNÍ:</v>
          </cell>
          <cell r="F384">
            <v>0</v>
          </cell>
        </row>
        <row r="385">
          <cell r="C385" t="str">
            <v xml:space="preserve">  Zařízení Turbo Chef C3 nesmí být používáno bez keramického krytu</v>
          </cell>
          <cell r="F385">
            <v>0</v>
          </cell>
        </row>
        <row r="386">
          <cell r="C386" t="str">
            <v>magnetronu!</v>
          </cell>
          <cell r="F386">
            <v>0</v>
          </cell>
        </row>
        <row r="387">
          <cell r="C387" t="str">
            <v>- 2x teflonová mřížka na pečení C3</v>
          </cell>
          <cell r="F387">
            <v>0</v>
          </cell>
        </row>
        <row r="388">
          <cell r="C388" t="str">
            <v>- dřevěná lopatka na vyndávání pokrmů z varného prostoru</v>
          </cell>
          <cell r="F388">
            <v>0</v>
          </cell>
        </row>
        <row r="389">
          <cell r="C389" t="str">
            <v>- chemie na čištění varného prostoru trouby Turbochef 1x 1000 ml</v>
          </cell>
          <cell r="F389">
            <v>0</v>
          </cell>
        </row>
        <row r="390">
          <cell r="C390" t="str">
            <v>(Turbo Chef oven Cleaner)</v>
          </cell>
          <cell r="F390">
            <v>0</v>
          </cell>
        </row>
        <row r="391">
          <cell r="C391" t="str">
            <v xml:space="preserve">  s rozprašovačem</v>
          </cell>
          <cell r="F391">
            <v>0</v>
          </cell>
        </row>
        <row r="392">
          <cell r="C392" t="str">
            <v>- chemie na ochranu varného prostoru trouby Turbochef 1x 1000 ml</v>
          </cell>
          <cell r="F392">
            <v>0</v>
          </cell>
        </row>
        <row r="393">
          <cell r="C393" t="str">
            <v>(Turbo Chef oven Guard)</v>
          </cell>
          <cell r="F393">
            <v>0</v>
          </cell>
        </row>
        <row r="394">
          <cell r="C394" t="str">
            <v xml:space="preserve">  s rozprašovačem</v>
          </cell>
          <cell r="F394">
            <v>0</v>
          </cell>
        </row>
        <row r="395">
          <cell r="C395" t="str">
            <v>- Připojení k elektrické síti přes pěktikolíkovou 32 A zásuvku,</v>
          </cell>
          <cell r="F395">
            <v>0</v>
          </cell>
        </row>
        <row r="396">
          <cell r="C396" t="str">
            <v>jistič 20 A charakteristiky D!</v>
          </cell>
          <cell r="F396">
            <v>0</v>
          </cell>
        </row>
        <row r="397">
          <cell r="F397">
            <v>0</v>
          </cell>
        </row>
        <row r="398">
          <cell r="C398" t="str">
            <v>UPOZORNĚNÍ</v>
          </cell>
          <cell r="F398">
            <v>0</v>
          </cell>
        </row>
        <row r="399">
          <cell r="F399">
            <v>0</v>
          </cell>
        </row>
        <row r="400">
          <cell r="C400" t="str">
            <v>Pro zachování záručních podmínek a provozních vlastností zařízení</v>
          </cell>
          <cell r="F400">
            <v>0</v>
          </cell>
        </row>
        <row r="401">
          <cell r="C401" t="str">
            <v>Turbo Chef je nutné používat předepsanou chemii na čištění varného</v>
          </cell>
          <cell r="F401">
            <v>0</v>
          </cell>
        </row>
        <row r="402">
          <cell r="C402" t="str">
            <v>prostoru trouby (Turbo Chef oven Cleaner, Turbo Chef oven Guard)</v>
          </cell>
          <cell r="F402">
            <v>0</v>
          </cell>
        </row>
        <row r="403">
          <cell r="C403" t="str">
            <v>Objednací číslo: TCH-029218-001-LM</v>
          </cell>
          <cell r="F403">
            <v>0</v>
          </cell>
        </row>
        <row r="404">
          <cell r="C404" t="str">
            <v>Rozměr: 737x749x546 mm</v>
          </cell>
          <cell r="F404">
            <v>0</v>
          </cell>
        </row>
        <row r="405">
          <cell r="C405" t="str">
            <v>Příkon [400V]: 7,2 kW</v>
          </cell>
          <cell r="F405">
            <v>0</v>
          </cell>
        </row>
        <row r="406">
          <cell r="C406" t="str">
            <v>Váha: 116 kg</v>
          </cell>
          <cell r="F406">
            <v>0</v>
          </cell>
        </row>
        <row r="407">
          <cell r="A407" t="str">
            <v>10421</v>
          </cell>
          <cell r="B407" t="str">
            <v>JIP-S010-08080</v>
          </cell>
          <cell r="C407" t="str">
            <v>Pracovní stůl skříňový - křídlové dveře</v>
          </cell>
          <cell r="D407" t="str">
            <v>2</v>
          </cell>
          <cell r="E407" t="str">
            <v>ks</v>
          </cell>
          <cell r="F407">
            <v>18594.400000000001</v>
          </cell>
          <cell r="G407">
            <v>37188.800000000003</v>
          </cell>
          <cell r="I407">
            <v>18594.400000000001</v>
          </cell>
        </row>
        <row r="408">
          <cell r="C408" t="str">
            <v>-použitý materiál :DIN 1.4301</v>
          </cell>
          <cell r="F408">
            <v>0</v>
          </cell>
        </row>
        <row r="409">
          <cell r="C409" t="str">
            <v>-pracovní deska tl.36 mm</v>
          </cell>
          <cell r="F409">
            <v>0</v>
          </cell>
        </row>
        <row r="410">
          <cell r="C410" t="str">
            <v>-výška zadního lemu 40 mm</v>
          </cell>
          <cell r="F410">
            <v>0</v>
          </cell>
        </row>
        <row r="411">
          <cell r="C411" t="str">
            <v>-základní výška stolu 850 mm</v>
          </cell>
          <cell r="F411">
            <v>0</v>
          </cell>
        </row>
        <row r="412">
          <cell r="C412" t="str">
            <v>-výšková stavitelnost +45 mm</v>
          </cell>
          <cell r="F412">
            <v>0</v>
          </cell>
        </row>
        <row r="413">
          <cell r="C413" t="str">
            <v>-dvě police, spodní police vevýšce 150 mm</v>
          </cell>
          <cell r="F413">
            <v>0</v>
          </cell>
        </row>
        <row r="414">
          <cell r="C414" t="str">
            <v>-opláštění ze tří stran</v>
          </cell>
          <cell r="F414">
            <v>0</v>
          </cell>
        </row>
        <row r="415">
          <cell r="C415" t="str">
            <v>-křídlové dveře</v>
          </cell>
          <cell r="F415">
            <v>0</v>
          </cell>
        </row>
        <row r="416">
          <cell r="C416" t="str">
            <v>Objednací číslo: JIP-S010-08080</v>
          </cell>
          <cell r="F416">
            <v>0</v>
          </cell>
        </row>
        <row r="417">
          <cell r="C417" t="str">
            <v>Rozměr: 800x800x850 mm</v>
          </cell>
          <cell r="F417">
            <v>0</v>
          </cell>
        </row>
        <row r="418">
          <cell r="A418" t="str">
            <v>10421a</v>
          </cell>
          <cell r="B418" t="str">
            <v>JIP-800001</v>
          </cell>
          <cell r="C418" t="str">
            <v>Pojízdné provedení</v>
          </cell>
          <cell r="D418" t="str">
            <v>2</v>
          </cell>
          <cell r="E418" t="str">
            <v>ks</v>
          </cell>
          <cell r="F418">
            <v>1757.5</v>
          </cell>
          <cell r="G418">
            <v>3515</v>
          </cell>
          <cell r="I418">
            <v>1757.5</v>
          </cell>
        </row>
        <row r="419">
          <cell r="C419" t="str">
            <v>Objednací číslo: JIP-800001</v>
          </cell>
          <cell r="F419">
            <v>0</v>
          </cell>
        </row>
        <row r="420">
          <cell r="A420" t="str">
            <v>10422</v>
          </cell>
          <cell r="B420" t="str">
            <v>JIP-S01L-13070</v>
          </cell>
          <cell r="C420" t="str">
            <v>Pracovní stůl jednoduchý nad chladnice</v>
          </cell>
          <cell r="D420" t="str">
            <v>1</v>
          </cell>
          <cell r="E420" t="str">
            <v>ks</v>
          </cell>
          <cell r="F420">
            <v>9311.4</v>
          </cell>
          <cell r="G420">
            <v>9311.4</v>
          </cell>
          <cell r="I420">
            <v>9311.4</v>
          </cell>
        </row>
        <row r="421">
          <cell r="C421" t="str">
            <v>-použitý materiál :DIN 1.4301</v>
          </cell>
          <cell r="F421">
            <v>0</v>
          </cell>
        </row>
        <row r="422">
          <cell r="C422" t="str">
            <v>-pracovní deska tl.36 mm</v>
          </cell>
          <cell r="F422">
            <v>0</v>
          </cell>
        </row>
        <row r="423">
          <cell r="C423" t="str">
            <v>-výška zadního lemu 40 mm</v>
          </cell>
          <cell r="F423">
            <v>0</v>
          </cell>
        </row>
        <row r="424">
          <cell r="C424" t="str">
            <v>-základní výška stolu 900 mm</v>
          </cell>
          <cell r="F424">
            <v>0</v>
          </cell>
        </row>
        <row r="425">
          <cell r="C425" t="str">
            <v>-podstavná výška 860 mm</v>
          </cell>
          <cell r="F425">
            <v>0</v>
          </cell>
        </row>
        <row r="426">
          <cell r="C426" t="str">
            <v>-výšková stavitelnost +45 mm</v>
          </cell>
          <cell r="F426">
            <v>0</v>
          </cell>
        </row>
        <row r="427">
          <cell r="C427" t="str">
            <v>Objednací číslo: JIP-S01L-13070</v>
          </cell>
          <cell r="F427">
            <v>0</v>
          </cell>
        </row>
        <row r="428">
          <cell r="C428" t="str">
            <v>Rozměr: 1300x700x850 mm</v>
          </cell>
          <cell r="F428">
            <v>0</v>
          </cell>
        </row>
        <row r="429">
          <cell r="A429" t="str">
            <v>10423</v>
          </cell>
          <cell r="B429" t="str">
            <v>RCB-CL50-RO24340</v>
          </cell>
          <cell r="C429" t="str">
            <v>Krouhač zeleniny CL 50 - stolní</v>
          </cell>
          <cell r="D429" t="str">
            <v>1</v>
          </cell>
          <cell r="E429" t="str">
            <v>ks</v>
          </cell>
          <cell r="F429">
            <v>28490.5</v>
          </cell>
          <cell r="G429">
            <v>28490.5</v>
          </cell>
          <cell r="I429">
            <v>28490.5</v>
          </cell>
        </row>
        <row r="430">
          <cell r="C430" t="str">
            <v>- 375 ot/min</v>
          </cell>
          <cell r="F430">
            <v>0</v>
          </cell>
        </row>
        <row r="431">
          <cell r="C431" t="str">
            <v>- výkon : 200kg/hod</v>
          </cell>
          <cell r="F431">
            <v>0</v>
          </cell>
        </row>
        <row r="432">
          <cell r="C432" t="str">
            <v>- 2 samostatně plnící otvory</v>
          </cell>
          <cell r="F432">
            <v>0</v>
          </cell>
        </row>
        <row r="433">
          <cell r="C433" t="str">
            <v>- celokovová hlava, dolní část z ABS plastu</v>
          </cell>
          <cell r="F433">
            <v>0</v>
          </cell>
        </row>
        <row r="434">
          <cell r="C434" t="str">
            <v>Objednací číslo: RCB-CL50-RO24340</v>
          </cell>
          <cell r="F434">
            <v>0</v>
          </cell>
        </row>
        <row r="435">
          <cell r="C435" t="str">
            <v>Rozměr: 360x300x550 mm</v>
          </cell>
          <cell r="F435">
            <v>0</v>
          </cell>
        </row>
        <row r="436">
          <cell r="C436" t="str">
            <v>Příkon [230V]: 0,5 kW/220V kW</v>
          </cell>
          <cell r="F436">
            <v>0</v>
          </cell>
        </row>
        <row r="437">
          <cell r="C437" t="str">
            <v>Příkon [400V]: hmotnost: 15 kg kW</v>
          </cell>
          <cell r="F437">
            <v>0</v>
          </cell>
        </row>
        <row r="438">
          <cell r="A438" t="str">
            <v>10423a</v>
          </cell>
          <cell r="B438" t="str">
            <v>RCB-RO1943disky CL50/55</v>
          </cell>
          <cell r="C438" t="str">
            <v>Základní sada 7 disků k CL 50/52</v>
          </cell>
          <cell r="D438" t="str">
            <v>1</v>
          </cell>
          <cell r="E438" t="str">
            <v>ks</v>
          </cell>
          <cell r="F438">
            <v>15371</v>
          </cell>
          <cell r="G438">
            <v>15371</v>
          </cell>
          <cell r="I438">
            <v>15371</v>
          </cell>
        </row>
        <row r="439">
          <cell r="C439" t="str">
            <v>Sada disků:</v>
          </cell>
          <cell r="F439">
            <v>0</v>
          </cell>
        </row>
        <row r="440">
          <cell r="C440" t="str">
            <v>-plátky 2 a 5</v>
          </cell>
          <cell r="F440">
            <v>0</v>
          </cell>
        </row>
        <row r="441">
          <cell r="C441" t="str">
            <v>- strouhač 2</v>
          </cell>
          <cell r="F441">
            <v>0</v>
          </cell>
        </row>
        <row r="442">
          <cell r="C442" t="str">
            <v>- nudličky 3x3 a 4x4</v>
          </cell>
          <cell r="F442">
            <v>0</v>
          </cell>
        </row>
        <row r="443">
          <cell r="C443" t="str">
            <v>-kostičkovač 10x1010</v>
          </cell>
          <cell r="F443">
            <v>0</v>
          </cell>
        </row>
        <row r="444">
          <cell r="C444" t="str">
            <v>Objednací číslo: RCB-RO1943disky CL50/55</v>
          </cell>
          <cell r="F444">
            <v>0</v>
          </cell>
        </row>
        <row r="445">
          <cell r="A445" t="str">
            <v>10424</v>
          </cell>
          <cell r="B445" t="str">
            <v>Z-ZFT12JA</v>
          </cell>
          <cell r="C445" t="str">
            <v>Mraznička šuplíková ZFT12JA</v>
          </cell>
          <cell r="D445" t="str">
            <v>1</v>
          </cell>
          <cell r="E445" t="str">
            <v>ks</v>
          </cell>
          <cell r="F445">
            <v>6713.7</v>
          </cell>
          <cell r="G445">
            <v>6713.7</v>
          </cell>
          <cell r="I445">
            <v>6713.7</v>
          </cell>
        </row>
        <row r="446">
          <cell r="C446" t="str">
            <v>Hrubý objem mrazničky  117 l</v>
          </cell>
          <cell r="F446">
            <v>0</v>
          </cell>
        </row>
        <row r="447">
          <cell r="C447" t="str">
            <v>Čistý objem mrazničky 100 l</v>
          </cell>
          <cell r="F447">
            <v>0</v>
          </cell>
        </row>
        <row r="448">
          <cell r="C448" t="str">
            <v>Zmrazovací kapacita 16 kg/24h</v>
          </cell>
          <cell r="F448">
            <v>0</v>
          </cell>
        </row>
        <row r="449">
          <cell r="C449" t="str">
            <v>Spotřeba energie 0,77 kWh/24h</v>
          </cell>
          <cell r="F449">
            <v>0</v>
          </cell>
        </row>
        <row r="450">
          <cell r="C450" t="str">
            <v>Chladivo : R600a</v>
          </cell>
          <cell r="F450">
            <v>0</v>
          </cell>
        </row>
        <row r="451">
          <cell r="C451" t="str">
            <v>Klimatická třída SN-N-ST</v>
          </cell>
          <cell r="F451">
            <v>0</v>
          </cell>
        </row>
        <row r="452">
          <cell r="C452" t="str">
            <v>Zmrazovací kapacita 16 kg/24h</v>
          </cell>
          <cell r="F452">
            <v>0</v>
          </cell>
        </row>
        <row r="453">
          <cell r="C453" t="str">
            <v>Akumulační doba 17 h</v>
          </cell>
          <cell r="F453">
            <v>0</v>
          </cell>
        </row>
        <row r="454">
          <cell r="C454" t="str">
            <v>barva bílá</v>
          </cell>
          <cell r="F454">
            <v>0</v>
          </cell>
        </row>
        <row r="455">
          <cell r="C455" t="str">
            <v>hmotnost 39 kg</v>
          </cell>
          <cell r="F455">
            <v>0</v>
          </cell>
        </row>
        <row r="456">
          <cell r="C456" t="str">
            <v>Objednací číslo: Z-ZFT12JA</v>
          </cell>
          <cell r="F456">
            <v>0</v>
          </cell>
        </row>
        <row r="457">
          <cell r="C457" t="str">
            <v>Rozměr: 550x612x850 mm</v>
          </cell>
          <cell r="F457">
            <v>0</v>
          </cell>
        </row>
        <row r="458">
          <cell r="C458" t="str">
            <v>Příkon [230V]: 0,9 kW</v>
          </cell>
          <cell r="F458">
            <v>0</v>
          </cell>
        </row>
        <row r="459">
          <cell r="A459" t="str">
            <v>10425</v>
          </cell>
          <cell r="B459" t="str">
            <v>JIP-SCH21GN-13070</v>
          </cell>
          <cell r="C459" t="str">
            <v>Chlazený stůl na GN</v>
          </cell>
          <cell r="D459" t="str">
            <v>1</v>
          </cell>
          <cell r="E459" t="str">
            <v>ks</v>
          </cell>
          <cell r="F459">
            <v>59539.5</v>
          </cell>
          <cell r="G459">
            <v>59539.5</v>
          </cell>
          <cell r="I459">
            <v>59539.5</v>
          </cell>
        </row>
        <row r="460">
          <cell r="C460" t="str">
            <v>-použitý materiál : DIN 1.4301</v>
          </cell>
          <cell r="F460">
            <v>0</v>
          </cell>
        </row>
        <row r="461">
          <cell r="C461" t="str">
            <v>-pracovní deska tl.36 mm</v>
          </cell>
          <cell r="F461">
            <v>0</v>
          </cell>
        </row>
        <row r="462">
          <cell r="C462" t="str">
            <v>-základní výška stolu 850 mm</v>
          </cell>
          <cell r="F462">
            <v>0</v>
          </cell>
        </row>
        <row r="463">
          <cell r="C463" t="str">
            <v>-výšková stavitelnost +25 mm</v>
          </cell>
          <cell r="F463">
            <v>0</v>
          </cell>
        </row>
        <row r="464">
          <cell r="C464" t="str">
            <v>-podpěry pro GN 1/1,2x křídlové dveře, chladící agregát vpravo</v>
          </cell>
          <cell r="F464">
            <v>0</v>
          </cell>
        </row>
        <row r="465">
          <cell r="C465" t="str">
            <v>-technické údaje : regulace teploty +2*C až +8*C, přívodní napětí</v>
          </cell>
          <cell r="F465">
            <v>0</v>
          </cell>
        </row>
        <row r="466">
          <cell r="C466" t="str">
            <v>230V/50Hz</v>
          </cell>
          <cell r="F466">
            <v>0</v>
          </cell>
        </row>
        <row r="467">
          <cell r="C467" t="str">
            <v>-chladivo R134a, pohyblivý přívod s vidlicí</v>
          </cell>
          <cell r="F467">
            <v>0</v>
          </cell>
        </row>
        <row r="468">
          <cell r="C468" t="str">
            <v>Objednací číslo: JIP-SCH21GN-13070</v>
          </cell>
          <cell r="F468">
            <v>0</v>
          </cell>
        </row>
        <row r="469">
          <cell r="C469" t="str">
            <v>Rozměr: 1350x700x850 mm</v>
          </cell>
          <cell r="F469">
            <v>0</v>
          </cell>
        </row>
        <row r="470">
          <cell r="C470" t="str">
            <v>Příkon [230V]: 0,38 kW</v>
          </cell>
          <cell r="F470">
            <v>0</v>
          </cell>
        </row>
        <row r="471">
          <cell r="A471" t="str">
            <v>10425a</v>
          </cell>
          <cell r="B471" t="str">
            <v>JIP-800018</v>
          </cell>
          <cell r="C471" t="str">
            <v>Vevaření dřezu 300x500 mm</v>
          </cell>
          <cell r="D471" t="str">
            <v>1</v>
          </cell>
          <cell r="E471" t="str">
            <v>ks</v>
          </cell>
          <cell r="F471">
            <v>3781</v>
          </cell>
          <cell r="G471">
            <v>3781</v>
          </cell>
          <cell r="I471">
            <v>3781</v>
          </cell>
        </row>
        <row r="472">
          <cell r="C472" t="str">
            <v>Objednací číslo: JIP-800018</v>
          </cell>
          <cell r="F472">
            <v>0</v>
          </cell>
        </row>
        <row r="473">
          <cell r="A473" t="str">
            <v>10426</v>
          </cell>
          <cell r="B473" t="str">
            <v>JIP-P1-12030</v>
          </cell>
          <cell r="C473" t="str">
            <v>Nástěnná police jednopatrová - plná</v>
          </cell>
          <cell r="D473" t="str">
            <v>1</v>
          </cell>
          <cell r="E473" t="str">
            <v>ks</v>
          </cell>
          <cell r="F473">
            <v>2914.8</v>
          </cell>
          <cell r="G473">
            <v>2914.8</v>
          </cell>
          <cell r="I473">
            <v>2914.8</v>
          </cell>
        </row>
        <row r="474">
          <cell r="C474" t="str">
            <v>-použitý materiál : DIN 1.4301</v>
          </cell>
          <cell r="F474">
            <v>0</v>
          </cell>
        </row>
        <row r="475">
          <cell r="C475" t="str">
            <v>-základní výška police 300 mm</v>
          </cell>
          <cell r="F475">
            <v>0</v>
          </cell>
        </row>
        <row r="476">
          <cell r="C476" t="str">
            <v>-1x plná police</v>
          </cell>
          <cell r="F476">
            <v>0</v>
          </cell>
        </row>
        <row r="477">
          <cell r="C477" t="str">
            <v>Objednací číslo: JIP-P1-12030</v>
          </cell>
          <cell r="F477">
            <v>0</v>
          </cell>
        </row>
        <row r="478">
          <cell r="C478" t="str">
            <v>Rozměr: 1200x300x300 mm</v>
          </cell>
          <cell r="F478">
            <v>0</v>
          </cell>
        </row>
        <row r="479">
          <cell r="A479" t="str">
            <v>10427</v>
          </cell>
          <cell r="B479" t="str">
            <v>RMG-GM275</v>
          </cell>
          <cell r="C479" t="str">
            <v>Nářezový stroj - hladký nůž</v>
          </cell>
          <cell r="D479" t="str">
            <v>1</v>
          </cell>
          <cell r="E479" t="str">
            <v>ks</v>
          </cell>
          <cell r="F479">
            <v>13860.5</v>
          </cell>
          <cell r="G479">
            <v>13860.5</v>
          </cell>
          <cell r="I479">
            <v>13860.5</v>
          </cell>
        </row>
        <row r="480">
          <cell r="C480" t="str">
            <v>-tlakový odlitek z hliníkové slitiny</v>
          </cell>
          <cell r="F480">
            <v>0</v>
          </cell>
        </row>
        <row r="481">
          <cell r="C481" t="str">
            <v>-průměr nože 275 mm</v>
          </cell>
          <cell r="F481">
            <v>0</v>
          </cell>
        </row>
        <row r="482">
          <cell r="C482" t="str">
            <v>-tloušťka řezu 0 - 15 mm</v>
          </cell>
          <cell r="F482">
            <v>0</v>
          </cell>
        </row>
        <row r="483">
          <cell r="C483" t="str">
            <v>-max. průměr řezu 215 mm</v>
          </cell>
          <cell r="F483">
            <v>0</v>
          </cell>
        </row>
        <row r="484">
          <cell r="C484" t="str">
            <v>-rozměr stolu v 290x260 mm</v>
          </cell>
          <cell r="F484">
            <v>0</v>
          </cell>
        </row>
        <row r="485">
          <cell r="C485" t="str">
            <v>-řezný stůl uložen šikmo</v>
          </cell>
          <cell r="F485">
            <v>0</v>
          </cell>
        </row>
        <row r="486">
          <cell r="C486" t="str">
            <v>-řemínkový převod</v>
          </cell>
          <cell r="F486">
            <v>0</v>
          </cell>
        </row>
        <row r="487">
          <cell r="C487" t="str">
            <v>-brusné zařízení</v>
          </cell>
          <cell r="F487">
            <v>0</v>
          </cell>
        </row>
        <row r="488">
          <cell r="C488" t="str">
            <v>-doba chodu 10 min/5 min odpočinek</v>
          </cell>
          <cell r="F488">
            <v>0</v>
          </cell>
        </row>
        <row r="489">
          <cell r="C489" t="str">
            <v>Objednací číslo: RMG-GM275</v>
          </cell>
          <cell r="F489">
            <v>0</v>
          </cell>
        </row>
        <row r="490">
          <cell r="C490" t="str">
            <v>Rozměr: 375x445x570mm mm</v>
          </cell>
          <cell r="F490">
            <v>0</v>
          </cell>
        </row>
        <row r="491">
          <cell r="C491" t="str">
            <v>Příkon [230V]: 0,176 kW</v>
          </cell>
          <cell r="F491">
            <v>0</v>
          </cell>
        </row>
        <row r="492">
          <cell r="A492" t="str">
            <v>10428</v>
          </cell>
          <cell r="B492" t="str">
            <v>Z-ZRT16JBC</v>
          </cell>
          <cell r="C492" t="str">
            <v>Chladící skříň 159 l-bez mrazáku</v>
          </cell>
          <cell r="D492" t="str">
            <v>1</v>
          </cell>
          <cell r="E492" t="str">
            <v>ks</v>
          </cell>
          <cell r="F492">
            <v>5117.7</v>
          </cell>
          <cell r="G492">
            <v>5117.7</v>
          </cell>
          <cell r="I492">
            <v>5117.7</v>
          </cell>
        </row>
        <row r="493">
          <cell r="C493" t="str">
            <v>momoklimatická chladnička</v>
          </cell>
          <cell r="F493">
            <v>0</v>
          </cell>
        </row>
        <row r="494">
          <cell r="C494" t="str">
            <v>AUTO</v>
          </cell>
          <cell r="F494">
            <v>0</v>
          </cell>
        </row>
        <row r="495">
          <cell r="C495" t="str">
            <v>Sigma design</v>
          </cell>
          <cell r="F495">
            <v>0</v>
          </cell>
        </row>
        <row r="496">
          <cell r="C496" t="str">
            <v>BBS</v>
          </cell>
          <cell r="F496">
            <v>0</v>
          </cell>
        </row>
        <row r="497">
          <cell r="C497" t="str">
            <v>užitný objem 148 litrů</v>
          </cell>
          <cell r="F497">
            <v>0</v>
          </cell>
        </row>
        <row r="498">
          <cell r="C498" t="str">
            <v>Objednací číslo: Z-ZRT16JBC</v>
          </cell>
          <cell r="F498">
            <v>0</v>
          </cell>
        </row>
        <row r="499">
          <cell r="C499" t="str">
            <v>Rozměr: 550x612x850 mm</v>
          </cell>
          <cell r="F499">
            <v>0</v>
          </cell>
        </row>
        <row r="500">
          <cell r="C500" t="str">
            <v>Příkon [230V]: 0,4 kW</v>
          </cell>
          <cell r="F500">
            <v>0</v>
          </cell>
        </row>
        <row r="501">
          <cell r="A501" t="str">
            <v>10429</v>
          </cell>
          <cell r="B501" t="str">
            <v>JIP-S02-12060</v>
          </cell>
          <cell r="C501" t="str">
            <v>Pracovní stůl s policí</v>
          </cell>
          <cell r="D501" t="str">
            <v>2</v>
          </cell>
          <cell r="E501" t="str">
            <v>ks</v>
          </cell>
          <cell r="F501">
            <v>9536.5</v>
          </cell>
          <cell r="G501">
            <v>19073</v>
          </cell>
          <cell r="I501">
            <v>9536.5</v>
          </cell>
        </row>
        <row r="502">
          <cell r="C502" t="str">
            <v>-použitý materiál :DIN 1.4301</v>
          </cell>
          <cell r="F502">
            <v>0</v>
          </cell>
        </row>
        <row r="503">
          <cell r="C503" t="str">
            <v>-pracovní deska tl.36 mm</v>
          </cell>
          <cell r="F503">
            <v>0</v>
          </cell>
        </row>
        <row r="504">
          <cell r="C504" t="str">
            <v>-výška zadního lemu 40 mm</v>
          </cell>
          <cell r="F504">
            <v>0</v>
          </cell>
        </row>
        <row r="505">
          <cell r="C505" t="str">
            <v>-základní výška stolu 850 mm</v>
          </cell>
          <cell r="F505">
            <v>0</v>
          </cell>
        </row>
        <row r="506">
          <cell r="C506" t="str">
            <v>-výšková stavitelnost +45 mm</v>
          </cell>
          <cell r="F506">
            <v>0</v>
          </cell>
        </row>
        <row r="507">
          <cell r="C507" t="str">
            <v>-plná police ve výšce 150 mm</v>
          </cell>
          <cell r="F507">
            <v>0</v>
          </cell>
        </row>
        <row r="508">
          <cell r="C508" t="str">
            <v>Objednací číslo: JIP-S02-12060</v>
          </cell>
          <cell r="F508">
            <v>0</v>
          </cell>
        </row>
        <row r="509">
          <cell r="C509" t="str">
            <v>Rozměr: 1200x600x850 mm</v>
          </cell>
          <cell r="F509">
            <v>0</v>
          </cell>
        </row>
        <row r="510">
          <cell r="A510" t="str">
            <v>10429a</v>
          </cell>
          <cell r="B510" t="str">
            <v>JIP-800001</v>
          </cell>
          <cell r="C510" t="str">
            <v>Pojízdné provedení</v>
          </cell>
          <cell r="D510" t="str">
            <v>2</v>
          </cell>
          <cell r="E510" t="str">
            <v>ks</v>
          </cell>
          <cell r="F510">
            <v>1757.5</v>
          </cell>
          <cell r="G510">
            <v>3515</v>
          </cell>
          <cell r="I510">
            <v>1757.5</v>
          </cell>
        </row>
        <row r="511">
          <cell r="C511" t="str">
            <v>Objednací číslo: JIP-800001</v>
          </cell>
          <cell r="F511">
            <v>0</v>
          </cell>
        </row>
        <row r="512">
          <cell r="A512" t="str">
            <v>10430</v>
          </cell>
          <cell r="B512" t="str">
            <v>JIP-R01/4-12060</v>
          </cell>
          <cell r="C512" t="str">
            <v>Regál policový</v>
          </cell>
          <cell r="D512" t="str">
            <v>1</v>
          </cell>
          <cell r="E512" t="str">
            <v>ks</v>
          </cell>
          <cell r="F512">
            <v>12630.4</v>
          </cell>
          <cell r="G512">
            <v>12630.4</v>
          </cell>
          <cell r="I512">
            <v>12630.4</v>
          </cell>
        </row>
        <row r="513">
          <cell r="C513" t="str">
            <v>-použitý materiál : DIN 1.4301</v>
          </cell>
          <cell r="F513">
            <v>0</v>
          </cell>
        </row>
        <row r="514">
          <cell r="C514" t="str">
            <v>-základní výška regálu 1800 mm</v>
          </cell>
          <cell r="F514">
            <v>0</v>
          </cell>
        </row>
        <row r="515">
          <cell r="C515" t="str">
            <v>-4x plná police</v>
          </cell>
          <cell r="F515">
            <v>0</v>
          </cell>
        </row>
        <row r="516">
          <cell r="C516" t="str">
            <v>-max. celoplošné zatížení jedné police 80kg</v>
          </cell>
          <cell r="F516">
            <v>0</v>
          </cell>
        </row>
        <row r="517">
          <cell r="C517" t="str">
            <v>Objednací číslo: JIP-R01/4-12060</v>
          </cell>
          <cell r="F517">
            <v>0</v>
          </cell>
        </row>
        <row r="518">
          <cell r="C518" t="str">
            <v>Rozměr: 1200x600x1800 mm</v>
          </cell>
          <cell r="F518">
            <v>0</v>
          </cell>
        </row>
        <row r="519">
          <cell r="A519" t="str">
            <v>10430a</v>
          </cell>
          <cell r="B519" t="str">
            <v>JIP-800001</v>
          </cell>
          <cell r="C519" t="str">
            <v>Pojízdné provedení</v>
          </cell>
          <cell r="D519" t="str">
            <v>1</v>
          </cell>
          <cell r="E519" t="str">
            <v>ks</v>
          </cell>
          <cell r="F519">
            <v>1757.5</v>
          </cell>
          <cell r="G519">
            <v>1757.5</v>
          </cell>
          <cell r="I519">
            <v>1757.5</v>
          </cell>
        </row>
        <row r="520">
          <cell r="C520" t="str">
            <v>Objednací číslo: JIP-800001</v>
          </cell>
          <cell r="F520">
            <v>0</v>
          </cell>
        </row>
        <row r="521">
          <cell r="A521" t="str">
            <v>10431</v>
          </cell>
          <cell r="B521" t="str">
            <v>JIP-VG3-07455</v>
          </cell>
          <cell r="C521" t="str">
            <v>Pojízdný vozík s úchyty na GN</v>
          </cell>
          <cell r="D521" t="str">
            <v>1</v>
          </cell>
          <cell r="E521" t="str">
            <v>ks</v>
          </cell>
          <cell r="F521">
            <v>11708.8</v>
          </cell>
          <cell r="G521">
            <v>11708.8</v>
          </cell>
          <cell r="I521">
            <v>11708.8</v>
          </cell>
        </row>
        <row r="522">
          <cell r="C522" t="str">
            <v>-použitý materiál : DIN 1.4301</v>
          </cell>
          <cell r="F522">
            <v>0</v>
          </cell>
        </row>
        <row r="523">
          <cell r="C523" t="str">
            <v>-pracovní deska tl.36 mm</v>
          </cell>
          <cell r="F523">
            <v>0</v>
          </cell>
        </row>
        <row r="524">
          <cell r="C524" t="str">
            <v>-základní výška vozíku 850 mm</v>
          </cell>
          <cell r="F524">
            <v>0</v>
          </cell>
        </row>
        <row r="525">
          <cell r="C525" t="str">
            <v>-2x7párů podpěr pro GN 1/1,1/2,2/3 a 1/3</v>
          </cell>
          <cell r="F525">
            <v>0</v>
          </cell>
        </row>
        <row r="526">
          <cell r="C526" t="str">
            <v>-2x otočné kolečko  d=125 mm</v>
          </cell>
          <cell r="F526">
            <v>0</v>
          </cell>
        </row>
        <row r="527">
          <cell r="C527" t="str">
            <v>-2x otočné kolečko s brzdou d=125 mm</v>
          </cell>
          <cell r="F527">
            <v>0</v>
          </cell>
        </row>
        <row r="528">
          <cell r="C528" t="str">
            <v>Objednací číslo: JIP-VG3-07455</v>
          </cell>
          <cell r="F528">
            <v>0</v>
          </cell>
        </row>
        <row r="529">
          <cell r="C529" t="str">
            <v>Rozměr: 740x550x850 mm</v>
          </cell>
          <cell r="F529">
            <v>0</v>
          </cell>
        </row>
        <row r="530">
          <cell r="A530" t="str">
            <v>10432</v>
          </cell>
          <cell r="B530" t="str">
            <v>JIP-D06/35-17070</v>
          </cell>
          <cell r="C530" t="str">
            <v>Mycí stůl jednoduchý - dřezy lisované vevařované</v>
          </cell>
          <cell r="D530" t="str">
            <v>1</v>
          </cell>
          <cell r="E530" t="str">
            <v>ks</v>
          </cell>
          <cell r="F530">
            <v>18273.2</v>
          </cell>
          <cell r="G530">
            <v>18273.2</v>
          </cell>
          <cell r="I530">
            <v>18273.2</v>
          </cell>
        </row>
        <row r="531">
          <cell r="C531" t="str">
            <v>-použitý materiál : DIN 1.4301</v>
          </cell>
          <cell r="F531">
            <v>0</v>
          </cell>
        </row>
        <row r="532">
          <cell r="C532" t="str">
            <v>-pracovní deska tl.36 mm</v>
          </cell>
          <cell r="F532">
            <v>0</v>
          </cell>
        </row>
        <row r="533">
          <cell r="C533" t="str">
            <v>-výška zadního lemu 40 mm</v>
          </cell>
          <cell r="F533">
            <v>0</v>
          </cell>
        </row>
        <row r="534">
          <cell r="C534" t="str">
            <v>-základní výška stolu 850 mm</v>
          </cell>
          <cell r="F534">
            <v>0</v>
          </cell>
        </row>
        <row r="535">
          <cell r="C535" t="str">
            <v>-výšková stavitelnost +45 mm</v>
          </cell>
          <cell r="F535">
            <v>0</v>
          </cell>
        </row>
        <row r="536">
          <cell r="C536" t="str">
            <v>-2x dřez 300x500x300</v>
          </cell>
          <cell r="F536">
            <v>0</v>
          </cell>
        </row>
        <row r="537">
          <cell r="C537" t="str">
            <v>Objednací číslo: JIP-D06/35-17070</v>
          </cell>
          <cell r="F537">
            <v>0</v>
          </cell>
        </row>
        <row r="538">
          <cell r="C538" t="str">
            <v>Rozměr: 1700x700x850 mm</v>
          </cell>
          <cell r="F538">
            <v>0</v>
          </cell>
        </row>
        <row r="539">
          <cell r="A539" t="str">
            <v>10432a</v>
          </cell>
          <cell r="B539" t="str">
            <v>JIP-800048</v>
          </cell>
          <cell r="C539" t="str">
            <v>Zvětšení dřezu 600x500x250 mm</v>
          </cell>
          <cell r="D539" t="str">
            <v>1</v>
          </cell>
          <cell r="E539" t="str">
            <v>ks</v>
          </cell>
          <cell r="F539">
            <v>2291.4</v>
          </cell>
          <cell r="G539">
            <v>2291.4</v>
          </cell>
          <cell r="I539">
            <v>2291.4</v>
          </cell>
        </row>
        <row r="540">
          <cell r="C540" t="str">
            <v>Objednací číslo: JIP-800048</v>
          </cell>
          <cell r="F540">
            <v>0</v>
          </cell>
        </row>
        <row r="541">
          <cell r="C541" t="str">
            <v>Rozměr: 600x500x250 mm</v>
          </cell>
          <cell r="F541">
            <v>0</v>
          </cell>
        </row>
        <row r="542">
          <cell r="A542" t="str">
            <v>10433</v>
          </cell>
          <cell r="B542" t="str">
            <v>RMG-DOC-3</v>
          </cell>
          <cell r="C542" t="str">
            <v>Sprcha tlaková stojánková s baterií a ramínkem</v>
          </cell>
          <cell r="D542" t="str">
            <v>1</v>
          </cell>
          <cell r="E542" t="str">
            <v>ks</v>
          </cell>
          <cell r="F542">
            <v>5405.5</v>
          </cell>
          <cell r="G542">
            <v>5405.5</v>
          </cell>
          <cell r="I542">
            <v>5405.5</v>
          </cell>
        </row>
        <row r="543">
          <cell r="C543" t="str">
            <v>nerezová tlaková hadice</v>
          </cell>
          <cell r="F543">
            <v>0</v>
          </cell>
        </row>
        <row r="544">
          <cell r="C544" t="str">
            <v>vyrovnávací pružina</v>
          </cell>
          <cell r="F544">
            <v>0</v>
          </cell>
        </row>
        <row r="545">
          <cell r="C545" t="str">
            <v>tlaková sprcha s pákovým ovladačem</v>
          </cell>
          <cell r="F545">
            <v>0</v>
          </cell>
        </row>
        <row r="546">
          <cell r="C546" t="str">
            <v>úchyt na stěnu</v>
          </cell>
          <cell r="F546">
            <v>0</v>
          </cell>
        </row>
        <row r="547">
          <cell r="C547" t="str">
            <v>úchyt sprchy</v>
          </cell>
          <cell r="F547">
            <v>0</v>
          </cell>
        </row>
        <row r="548">
          <cell r="C548" t="str">
            <v>baterie</v>
          </cell>
          <cell r="F548">
            <v>0</v>
          </cell>
        </row>
        <row r="549">
          <cell r="C549" t="str">
            <v>ramínko</v>
          </cell>
          <cell r="F549">
            <v>0</v>
          </cell>
        </row>
        <row r="550">
          <cell r="C550" t="str">
            <v>Objednací číslo: RMG-DOC-3</v>
          </cell>
          <cell r="F550">
            <v>0</v>
          </cell>
        </row>
        <row r="551">
          <cell r="A551" t="str">
            <v>10434</v>
          </cell>
          <cell r="B551" t="str">
            <v>WSM-LCD-655</v>
          </cell>
          <cell r="C551" t="str">
            <v>Drtič odpadu LCD</v>
          </cell>
          <cell r="D551" t="str">
            <v>1</v>
          </cell>
          <cell r="E551" t="str">
            <v>ks</v>
          </cell>
          <cell r="F551">
            <v>23352.9</v>
          </cell>
          <cell r="G551">
            <v>23352.9</v>
          </cell>
          <cell r="I551">
            <v>23352.9</v>
          </cell>
        </row>
        <row r="552">
          <cell r="C552" t="str">
            <v>-otáčky motoru 2800/min</v>
          </cell>
          <cell r="F552">
            <v>0</v>
          </cell>
        </row>
        <row r="553">
          <cell r="C553" t="str">
            <v>-obsah drtící komory 1,9 litru</v>
          </cell>
          <cell r="F553">
            <v>0</v>
          </cell>
        </row>
        <row r="554">
          <cell r="C554" t="str">
            <v>-protihluková izolace - úplná</v>
          </cell>
          <cell r="F554">
            <v>0</v>
          </cell>
        </row>
        <row r="555">
          <cell r="C555" t="str">
            <v>-celková protihluková izolace</v>
          </cell>
          <cell r="F555">
            <v>0</v>
          </cell>
        </row>
        <row r="556">
          <cell r="C556" t="str">
            <v>-patentový system Plumb Easy umožňující snadnou a rychlou instalaci</v>
          </cell>
          <cell r="F556">
            <v>0</v>
          </cell>
        </row>
        <row r="557">
          <cell r="C557" t="str">
            <v>-protikorozně upravnená drtící komora</v>
          </cell>
          <cell r="F557">
            <v>0</v>
          </cell>
        </row>
        <row r="558">
          <cell r="C558" t="str">
            <v>-lopatky, rotační talíř a drtící prstenec z nerez oceli</v>
          </cell>
          <cell r="F558">
            <v>0</v>
          </cell>
        </row>
        <row r="559">
          <cell r="C559" t="str">
            <v>Objednací číslo: WSM-LCD-655</v>
          </cell>
          <cell r="F559">
            <v>0</v>
          </cell>
        </row>
        <row r="560">
          <cell r="C560" t="str">
            <v>Rozměr: 219x424 mm</v>
          </cell>
          <cell r="F560">
            <v>0</v>
          </cell>
        </row>
        <row r="561">
          <cell r="C561" t="str">
            <v>Příkon [230V]: 0,55 kW</v>
          </cell>
          <cell r="F561">
            <v>0</v>
          </cell>
        </row>
        <row r="562">
          <cell r="A562" t="str">
            <v>10434a</v>
          </cell>
          <cell r="B562" t="str">
            <v>WSM-vzduch.spínač-Chrom</v>
          </cell>
          <cell r="C562" t="str">
            <v>Vzduchový spínač - chrom</v>
          </cell>
          <cell r="D562" t="str">
            <v>1</v>
          </cell>
          <cell r="E562" t="str">
            <v>ks</v>
          </cell>
          <cell r="F562">
            <v>1795.5</v>
          </cell>
          <cell r="G562">
            <v>1795.5</v>
          </cell>
          <cell r="I562">
            <v>1795.5</v>
          </cell>
        </row>
        <row r="563">
          <cell r="C563" t="str">
            <v>Objednací číslo: WSM-vzduch.spínač-Chrom</v>
          </cell>
          <cell r="F563">
            <v>0</v>
          </cell>
        </row>
        <row r="564">
          <cell r="A564" t="str">
            <v>10435</v>
          </cell>
          <cell r="B564" t="str">
            <v>JIP-SM03-07080</v>
          </cell>
          <cell r="C564" t="str">
            <v>Výstupní stůl k mycímu stroji - bez police</v>
          </cell>
          <cell r="D564" t="str">
            <v>1</v>
          </cell>
          <cell r="E564" t="str">
            <v>ks</v>
          </cell>
          <cell r="F564">
            <v>10059.700000000001</v>
          </cell>
          <cell r="G564">
            <v>10059.700000000001</v>
          </cell>
          <cell r="I564">
            <v>10059.700000000001</v>
          </cell>
        </row>
        <row r="565">
          <cell r="C565" t="str">
            <v>-použitý materiál : DIN 1.4301</v>
          </cell>
          <cell r="F565">
            <v>0</v>
          </cell>
        </row>
        <row r="566">
          <cell r="C566" t="str">
            <v>-pracovní deska tl.36 mm</v>
          </cell>
          <cell r="F566">
            <v>0</v>
          </cell>
        </row>
        <row r="567">
          <cell r="C567" t="str">
            <v>-výška zadního lemu 40 mm</v>
          </cell>
          <cell r="F567">
            <v>0</v>
          </cell>
        </row>
        <row r="568">
          <cell r="C568" t="str">
            <v>-základní výška stolu 850 mm</v>
          </cell>
          <cell r="F568">
            <v>0</v>
          </cell>
        </row>
        <row r="569">
          <cell r="C569" t="str">
            <v>-výšková stavitelnost +45 mm</v>
          </cell>
          <cell r="F569">
            <v>0</v>
          </cell>
        </row>
        <row r="570">
          <cell r="C570" t="str">
            <v>Objednací číslo: JIP-SM03-07080</v>
          </cell>
          <cell r="F570">
            <v>0</v>
          </cell>
        </row>
        <row r="571">
          <cell r="C571" t="str">
            <v>Rozměr: 700x800x850 mm</v>
          </cell>
          <cell r="F571">
            <v>0</v>
          </cell>
        </row>
        <row r="572">
          <cell r="A572" t="str">
            <v>10436</v>
          </cell>
          <cell r="B572" t="str">
            <v>RMG-B-08</v>
          </cell>
          <cell r="C572" t="str">
            <v>Změkčovač vody - automatický B-08</v>
          </cell>
          <cell r="D572" t="str">
            <v>1</v>
          </cell>
          <cell r="E572" t="str">
            <v>ks</v>
          </cell>
          <cell r="F572">
            <v>14231</v>
          </cell>
          <cell r="G572">
            <v>14231</v>
          </cell>
          <cell r="I572">
            <v>14231</v>
          </cell>
        </row>
        <row r="573">
          <cell r="C573" t="str">
            <v>-změkčovač vody pro kávovary,</v>
          </cell>
          <cell r="F573">
            <v>0</v>
          </cell>
        </row>
        <row r="574">
          <cell r="C574" t="str">
            <v>myčky a konvektomaty</v>
          </cell>
          <cell r="F574">
            <v>0</v>
          </cell>
        </row>
        <row r="575">
          <cell r="C575" t="str">
            <v>-nerezová nádoba změkčovače</v>
          </cell>
          <cell r="F575">
            <v>0</v>
          </cell>
        </row>
        <row r="576">
          <cell r="C576" t="str">
            <v>-elektromechanická řídící jednotka 8W/230V</v>
          </cell>
          <cell r="F576">
            <v>0</v>
          </cell>
        </row>
        <row r="577">
          <cell r="C577" t="str">
            <v>-nastavení regenerace na dny v týdnu</v>
          </cell>
          <cell r="F577">
            <v>0</v>
          </cell>
        </row>
        <row r="578">
          <cell r="C578" t="str">
            <v>-umožňuje regenerovat každý den</v>
          </cell>
          <cell r="F578">
            <v>0</v>
          </cell>
        </row>
        <row r="579">
          <cell r="C579" t="str">
            <v>-max. hodinový průtok 1500 l/h</v>
          </cell>
          <cell r="F579">
            <v>0</v>
          </cell>
        </row>
        <row r="580">
          <cell r="C580" t="str">
            <v>-mechanické ovládání ventilů</v>
          </cell>
          <cell r="F580">
            <v>0</v>
          </cell>
        </row>
        <row r="581">
          <cell r="C581" t="str">
            <v>-regenerace se provádí tabletovanou solí</v>
          </cell>
          <cell r="F581">
            <v>0</v>
          </cell>
        </row>
        <row r="582">
          <cell r="C582" t="str">
            <v>-funkce: zabraňuje zavápňování zařízení a</v>
          </cell>
          <cell r="F582">
            <v>0</v>
          </cell>
        </row>
        <row r="583">
          <cell r="C583" t="str">
            <v>tím chrání přístroj před poškozením</v>
          </cell>
          <cell r="F583">
            <v>0</v>
          </cell>
        </row>
        <row r="584">
          <cell r="C584" t="str">
            <v>-připojení na šroubení 3/4 s vnitřním závitem</v>
          </cell>
          <cell r="F584">
            <v>0</v>
          </cell>
        </row>
        <row r="585">
          <cell r="C585" t="str">
            <v>Objednací číslo: RMG-B-08</v>
          </cell>
          <cell r="F585">
            <v>0</v>
          </cell>
        </row>
        <row r="586">
          <cell r="C586" t="str">
            <v>Příkon [230V]: 8W / 230V kW</v>
          </cell>
          <cell r="F586">
            <v>0</v>
          </cell>
        </row>
        <row r="587">
          <cell r="A587" t="str">
            <v>10437</v>
          </cell>
          <cell r="B587" t="str">
            <v>COM-602205-LC900Q</v>
          </cell>
          <cell r="C587" t="str">
            <v>Myčka na nádobí jednoplášťová průchozí LC900 (SV)</v>
          </cell>
          <cell r="D587" t="str">
            <v>1</v>
          </cell>
          <cell r="E587" t="str">
            <v>ks</v>
          </cell>
          <cell r="F587">
            <v>103896.8</v>
          </cell>
          <cell r="G587">
            <v>103896.8</v>
          </cell>
          <cell r="I587">
            <v>103896.8</v>
          </cell>
        </row>
        <row r="588">
          <cell r="C588" t="str">
            <v>Hlavní kostra, opláštění a vnitřní odvodové vedení komplet z AISI 304</v>
          </cell>
          <cell r="F588">
            <v>0</v>
          </cell>
        </row>
        <row r="589">
          <cell r="C589" t="str">
            <v>18/10.</v>
          </cell>
          <cell r="F589">
            <v>0</v>
          </cell>
        </row>
        <row r="590">
          <cell r="C590" t="str">
            <v>Filtry tanku, oplachová a mycí ramena i držáky košů lehce vyjímatelné</v>
          </cell>
          <cell r="F590">
            <v>0</v>
          </cell>
        </row>
        <row r="591">
          <cell r="C591" t="str">
            <v>s velmi jednoduchou údržbou.</v>
          </cell>
          <cell r="F591">
            <v>0</v>
          </cell>
        </row>
        <row r="592">
          <cell r="C592" t="str">
            <v>Samočisticí hluboce tažený dvouplášťový tank se zaoblenými rohy a</v>
          </cell>
          <cell r="F592">
            <v>0</v>
          </cell>
        </row>
        <row r="593">
          <cell r="C593" t="str">
            <v>vysokou hospodárností.</v>
          </cell>
          <cell r="F593">
            <v>0</v>
          </cell>
        </row>
        <row r="594">
          <cell r="C594" t="str">
            <v>Ovládání přes bezpečnostní spínač dveří a termostaty, zpětná klapka</v>
          </cell>
          <cell r="F594">
            <v>0</v>
          </cell>
        </row>
        <row r="595">
          <cell r="C595" t="str">
            <v>odpadu.</v>
          </cell>
          <cell r="F595">
            <v>0</v>
          </cell>
        </row>
        <row r="596">
          <cell r="C596" t="str">
            <v>Integrovaný systém umožňující využití odkládacích ploch, stolů apod.</v>
          </cell>
          <cell r="F596">
            <v>0</v>
          </cell>
        </row>
        <row r="597">
          <cell r="C597" t="str">
            <v>Nízká hlučnost díky izolaci haubny (na přání).</v>
          </cell>
          <cell r="F597">
            <v>0</v>
          </cell>
        </row>
        <row r="598">
          <cell r="C598" t="str">
            <v>Rozměr koše / zásuvná výška :  500x500 mm / 440 mm</v>
          </cell>
          <cell r="F598">
            <v>0</v>
          </cell>
        </row>
        <row r="599">
          <cell r="C599" t="str">
            <v>Tři mycí cykly 75/120/180 sec., 48/30/20 košů/hod.</v>
          </cell>
          <cell r="F599">
            <v>0</v>
          </cell>
        </row>
        <row r="600">
          <cell r="C600" t="str">
            <v>Obsah / příkon bojleru : 8,2 lt. / 6,0 kW</v>
          </cell>
          <cell r="F600">
            <v>0</v>
          </cell>
        </row>
        <row r="601">
          <cell r="C601" t="str">
            <v>Připojení na studenou vodu 3/4", odpad DN 50.</v>
          </cell>
          <cell r="F601">
            <v>0</v>
          </cell>
        </row>
        <row r="602">
          <cell r="C602" t="str">
            <v>Základní výbava : 2x koš P18/12, 1x koš CB, 1x košík na příbory G</v>
          </cell>
          <cell r="F602">
            <v>0</v>
          </cell>
        </row>
        <row r="603">
          <cell r="C603" t="str">
            <v>Objednací číslo: COM-602205-LC900Q</v>
          </cell>
          <cell r="F603">
            <v>0</v>
          </cell>
        </row>
        <row r="604">
          <cell r="C604" t="str">
            <v>Rozměr: 625x760x1460 mm</v>
          </cell>
          <cell r="F604">
            <v>0</v>
          </cell>
        </row>
        <row r="605">
          <cell r="C605" t="str">
            <v>Příkon [400V]: 15,1 kW</v>
          </cell>
          <cell r="F605">
            <v>0</v>
          </cell>
        </row>
        <row r="606">
          <cell r="C606" t="str">
            <v>Váha: 135 kg</v>
          </cell>
          <cell r="F606">
            <v>0</v>
          </cell>
        </row>
        <row r="607">
          <cell r="A607" t="str">
            <v>10438</v>
          </cell>
          <cell r="C607" t="str">
            <v>Odsávač par - dodávka VZT</v>
          </cell>
          <cell r="D607" t="str">
            <v>1</v>
          </cell>
          <cell r="E607" t="str">
            <v>ks</v>
          </cell>
          <cell r="F607">
            <v>0</v>
          </cell>
          <cell r="G607">
            <v>0</v>
          </cell>
          <cell r="I607">
            <v>0</v>
          </cell>
        </row>
        <row r="608">
          <cell r="A608" t="str">
            <v>10439</v>
          </cell>
          <cell r="B608" t="str">
            <v>JIP-SM01/44/Z30-07080</v>
          </cell>
          <cell r="C608" t="str">
            <v>Vstupní stůl k mycímu stroji - bez police</v>
          </cell>
          <cell r="D608" t="str">
            <v>1</v>
          </cell>
          <cell r="E608" t="str">
            <v>ks</v>
          </cell>
          <cell r="F608">
            <v>16000.9</v>
          </cell>
          <cell r="G608">
            <v>16000.9</v>
          </cell>
          <cell r="I608">
            <v>16000.9</v>
          </cell>
        </row>
        <row r="609">
          <cell r="C609" t="str">
            <v>-použitý materiál : DIN 1.4301</v>
          </cell>
          <cell r="F609">
            <v>0</v>
          </cell>
        </row>
        <row r="610">
          <cell r="C610" t="str">
            <v>-pracovní deska tl.36 mm</v>
          </cell>
          <cell r="F610">
            <v>0</v>
          </cell>
        </row>
        <row r="611">
          <cell r="C611" t="str">
            <v>-výška zadního lemu 300 mm</v>
          </cell>
          <cell r="F611">
            <v>0</v>
          </cell>
        </row>
        <row r="612">
          <cell r="C612" t="str">
            <v>-základní výška stolu 850 mm</v>
          </cell>
          <cell r="F612">
            <v>0</v>
          </cell>
        </row>
        <row r="613">
          <cell r="C613" t="str">
            <v>-výšková stavitelnost +45 mm</v>
          </cell>
          <cell r="F613">
            <v>0</v>
          </cell>
        </row>
        <row r="614">
          <cell r="C614" t="str">
            <v>-1x dřez 400x400x250</v>
          </cell>
          <cell r="F614">
            <v>0</v>
          </cell>
        </row>
        <row r="615">
          <cell r="C615" t="str">
            <v>Objednací číslo: JIP-SM01/44/Z30-07080</v>
          </cell>
          <cell r="F615">
            <v>0</v>
          </cell>
        </row>
        <row r="616">
          <cell r="C616" t="str">
            <v>Rozměr: 700x800x850 mm</v>
          </cell>
          <cell r="F616">
            <v>0</v>
          </cell>
        </row>
        <row r="617">
          <cell r="A617" t="str">
            <v>10440</v>
          </cell>
          <cell r="B617" t="str">
            <v>RMG-DOC-3</v>
          </cell>
          <cell r="C617" t="str">
            <v>Sprcha tlaková stojánková s baterií a ramínkem</v>
          </cell>
          <cell r="D617" t="str">
            <v>1</v>
          </cell>
          <cell r="E617" t="str">
            <v>ks</v>
          </cell>
          <cell r="F617">
            <v>5405.5</v>
          </cell>
          <cell r="G617">
            <v>5405.5</v>
          </cell>
          <cell r="I617">
            <v>5405.5</v>
          </cell>
        </row>
        <row r="618">
          <cell r="C618" t="str">
            <v>nerezová tlaková hadice</v>
          </cell>
          <cell r="F618">
            <v>0</v>
          </cell>
        </row>
        <row r="619">
          <cell r="C619" t="str">
            <v>vyrovnávací pružina</v>
          </cell>
          <cell r="F619">
            <v>0</v>
          </cell>
        </row>
        <row r="620">
          <cell r="C620" t="str">
            <v>tlaková sprcha s pákovým ovladačem</v>
          </cell>
          <cell r="F620">
            <v>0</v>
          </cell>
        </row>
        <row r="621">
          <cell r="C621" t="str">
            <v>úchyt na stěnu</v>
          </cell>
          <cell r="F621">
            <v>0</v>
          </cell>
        </row>
        <row r="622">
          <cell r="C622" t="str">
            <v>úchyt sprchy</v>
          </cell>
          <cell r="F622">
            <v>0</v>
          </cell>
        </row>
        <row r="623">
          <cell r="C623" t="str">
            <v>baterie</v>
          </cell>
          <cell r="F623">
            <v>0</v>
          </cell>
        </row>
        <row r="624">
          <cell r="C624" t="str">
            <v>ramínko</v>
          </cell>
          <cell r="F624">
            <v>0</v>
          </cell>
        </row>
        <row r="625">
          <cell r="C625" t="str">
            <v>Objednací číslo: RMG-DOC-3</v>
          </cell>
          <cell r="F625">
            <v>0</v>
          </cell>
        </row>
        <row r="626">
          <cell r="A626" t="str">
            <v>10441</v>
          </cell>
          <cell r="B626" t="str">
            <v>WSM-LCD-655</v>
          </cell>
          <cell r="C626" t="str">
            <v>Drtič odpadu LCD</v>
          </cell>
          <cell r="D626" t="str">
            <v>1</v>
          </cell>
          <cell r="E626" t="str">
            <v>ks</v>
          </cell>
          <cell r="F626">
            <v>23352.9</v>
          </cell>
          <cell r="G626">
            <v>23352.9</v>
          </cell>
          <cell r="I626">
            <v>23352.9</v>
          </cell>
        </row>
        <row r="627">
          <cell r="C627" t="str">
            <v>-otáčky motoru 2800/min</v>
          </cell>
          <cell r="F627">
            <v>0</v>
          </cell>
        </row>
        <row r="628">
          <cell r="C628" t="str">
            <v>-obsah drtící komory 1,9 litru</v>
          </cell>
          <cell r="F628">
            <v>0</v>
          </cell>
        </row>
        <row r="629">
          <cell r="C629" t="str">
            <v>-protihluková izolace - úplná</v>
          </cell>
          <cell r="F629">
            <v>0</v>
          </cell>
        </row>
        <row r="630">
          <cell r="C630" t="str">
            <v>-celková protihluková izolace</v>
          </cell>
          <cell r="F630">
            <v>0</v>
          </cell>
        </row>
        <row r="631">
          <cell r="C631" t="str">
            <v>-patentový system Plumb Easy umožňující snadnou a rychlou instalaci</v>
          </cell>
          <cell r="F631">
            <v>0</v>
          </cell>
        </row>
        <row r="632">
          <cell r="C632" t="str">
            <v>-protikorozně upravnená drtící komora</v>
          </cell>
          <cell r="F632">
            <v>0</v>
          </cell>
        </row>
        <row r="633">
          <cell r="C633" t="str">
            <v>-lopatky, rotační talíř a drtící prstenec z nerez oceli</v>
          </cell>
          <cell r="F633">
            <v>0</v>
          </cell>
        </row>
        <row r="634">
          <cell r="C634" t="str">
            <v>Objednací číslo: WSM-LCD-655</v>
          </cell>
          <cell r="F634">
            <v>0</v>
          </cell>
        </row>
        <row r="635">
          <cell r="C635" t="str">
            <v>Rozměr: 219x424 mm</v>
          </cell>
          <cell r="F635">
            <v>0</v>
          </cell>
        </row>
        <row r="636">
          <cell r="C636" t="str">
            <v>Příkon [230V]: 0,55 kW</v>
          </cell>
          <cell r="F636">
            <v>0</v>
          </cell>
        </row>
        <row r="637">
          <cell r="A637" t="str">
            <v>10441a</v>
          </cell>
          <cell r="B637" t="str">
            <v>WSM-vzduch.spínač-Chrom</v>
          </cell>
          <cell r="C637" t="str">
            <v>Vzduchový spínač - chrom</v>
          </cell>
          <cell r="D637" t="str">
            <v>1</v>
          </cell>
          <cell r="E637" t="str">
            <v>ks</v>
          </cell>
          <cell r="F637">
            <v>1795.5</v>
          </cell>
          <cell r="G637">
            <v>1795.5</v>
          </cell>
          <cell r="I637">
            <v>1795.5</v>
          </cell>
        </row>
        <row r="638">
          <cell r="C638" t="str">
            <v>Objednací číslo: WSM-vzduch.spínač-Chrom</v>
          </cell>
          <cell r="F638">
            <v>0</v>
          </cell>
        </row>
        <row r="639">
          <cell r="A639" t="str">
            <v>10442</v>
          </cell>
          <cell r="B639" t="str">
            <v>JIP-S02B-15060</v>
          </cell>
          <cell r="C639" t="str">
            <v>Pracovní stůl s policí</v>
          </cell>
          <cell r="D639" t="str">
            <v>1</v>
          </cell>
          <cell r="E639" t="str">
            <v>ks</v>
          </cell>
          <cell r="F639">
            <v>12650.1</v>
          </cell>
          <cell r="G639">
            <v>12650.1</v>
          </cell>
          <cell r="I639">
            <v>12650.1</v>
          </cell>
        </row>
        <row r="640">
          <cell r="C640" t="str">
            <v>-použitý materiál :DIN 1.4301</v>
          </cell>
          <cell r="F640">
            <v>0</v>
          </cell>
        </row>
        <row r="641">
          <cell r="C641" t="str">
            <v>-pracovní deska tl.36 mm</v>
          </cell>
          <cell r="F641">
            <v>0</v>
          </cell>
        </row>
        <row r="642">
          <cell r="C642" t="str">
            <v>-výška zadního lemu 40 mm</v>
          </cell>
          <cell r="F642">
            <v>0</v>
          </cell>
        </row>
        <row r="643">
          <cell r="C643" t="str">
            <v>-základní výška stolu 850 mm</v>
          </cell>
          <cell r="F643">
            <v>0</v>
          </cell>
        </row>
        <row r="644">
          <cell r="C644" t="str">
            <v>-výšková stavitelnost +45 mm</v>
          </cell>
          <cell r="F644">
            <v>0</v>
          </cell>
        </row>
        <row r="645">
          <cell r="C645" t="str">
            <v>-plná police ve výšce 150 mm</v>
          </cell>
          <cell r="F645">
            <v>0</v>
          </cell>
        </row>
        <row r="646">
          <cell r="C646" t="str">
            <v>-zadní opláštění</v>
          </cell>
          <cell r="F646">
            <v>0</v>
          </cell>
        </row>
        <row r="647">
          <cell r="C647" t="str">
            <v>Objednací číslo: JIP-S02B-15060</v>
          </cell>
          <cell r="F647">
            <v>0</v>
          </cell>
        </row>
        <row r="648">
          <cell r="C648" t="str">
            <v>Rozměr: 1500x600x850 mm</v>
          </cell>
          <cell r="F648">
            <v>0</v>
          </cell>
        </row>
        <row r="649">
          <cell r="A649" t="str">
            <v>10443</v>
          </cell>
          <cell r="B649" t="str">
            <v>JIP-R01/4-12060</v>
          </cell>
          <cell r="C649" t="str">
            <v>Regál policový</v>
          </cell>
          <cell r="D649" t="str">
            <v>1</v>
          </cell>
          <cell r="E649" t="str">
            <v>ks</v>
          </cell>
          <cell r="F649">
            <v>12630.4</v>
          </cell>
          <cell r="G649">
            <v>12630.4</v>
          </cell>
          <cell r="I649">
            <v>12630.4</v>
          </cell>
        </row>
        <row r="650">
          <cell r="C650" t="str">
            <v>-použitý materiál : DIN 1.4301</v>
          </cell>
          <cell r="F650">
            <v>0</v>
          </cell>
        </row>
        <row r="651">
          <cell r="C651" t="str">
            <v>-základní výška regálu 1800 mm</v>
          </cell>
          <cell r="F651">
            <v>0</v>
          </cell>
        </row>
        <row r="652">
          <cell r="C652" t="str">
            <v>-4x plná police</v>
          </cell>
          <cell r="F652">
            <v>0</v>
          </cell>
        </row>
        <row r="653">
          <cell r="C653" t="str">
            <v>-max. celoplošné zatížení jedné police 80kg</v>
          </cell>
          <cell r="F653">
            <v>0</v>
          </cell>
        </row>
        <row r="654">
          <cell r="C654" t="str">
            <v>Objednací číslo: JIP-R01/4-12060</v>
          </cell>
          <cell r="F654">
            <v>0</v>
          </cell>
        </row>
        <row r="655">
          <cell r="C655" t="str">
            <v>Rozměr: 1200x600x1800 mm</v>
          </cell>
          <cell r="F655">
            <v>0</v>
          </cell>
        </row>
        <row r="656">
          <cell r="A656" t="str">
            <v>10444</v>
          </cell>
          <cell r="C656" t="str">
            <v>neobsazeno</v>
          </cell>
          <cell r="D656" t="str">
            <v>1</v>
          </cell>
          <cell r="E656" t="str">
            <v>ks</v>
          </cell>
          <cell r="F656">
            <v>0</v>
          </cell>
          <cell r="G656">
            <v>0</v>
          </cell>
          <cell r="I656">
            <v>0</v>
          </cell>
        </row>
        <row r="657">
          <cell r="A657" t="str">
            <v>10445</v>
          </cell>
          <cell r="B657" t="str">
            <v>JIP-SVR1-12070</v>
          </cell>
          <cell r="C657" t="str">
            <v>Stůl ohřívací - režon</v>
          </cell>
          <cell r="D657" t="str">
            <v>1</v>
          </cell>
          <cell r="E657" t="str">
            <v>ks</v>
          </cell>
          <cell r="F657">
            <v>31760.6</v>
          </cell>
          <cell r="G657">
            <v>31760.6</v>
          </cell>
          <cell r="I657">
            <v>31760.6</v>
          </cell>
        </row>
        <row r="658">
          <cell r="C658" t="str">
            <v>-použitý materiál : DIN 1.4301</v>
          </cell>
          <cell r="F658">
            <v>0</v>
          </cell>
        </row>
        <row r="659">
          <cell r="C659" t="str">
            <v>-pracovní deska tl.36 mm</v>
          </cell>
          <cell r="F659">
            <v>0</v>
          </cell>
        </row>
        <row r="660">
          <cell r="C660" t="str">
            <v>-základní výška stolu 900 mm</v>
          </cell>
          <cell r="F660">
            <v>0</v>
          </cell>
        </row>
        <row r="661">
          <cell r="C661" t="str">
            <v>-výšková stavitelnost +45 mm</v>
          </cell>
          <cell r="F661">
            <v>0</v>
          </cell>
        </row>
        <row r="662">
          <cell r="C662" t="str">
            <v>-1x děrovaná police, 1x plná police ve výšce 150 mm</v>
          </cell>
          <cell r="F662">
            <v>0</v>
          </cell>
        </row>
        <row r="663">
          <cell r="C663" t="str">
            <v>-opláštění ze tří stran, 1x posuvné dveře</v>
          </cell>
          <cell r="F663">
            <v>0</v>
          </cell>
        </row>
        <row r="664">
          <cell r="C664" t="str">
            <v>-v případě osazení stolu el. zásuvkou je nutný samostatný přívod el.</v>
          </cell>
          <cell r="F664">
            <v>0</v>
          </cell>
        </row>
        <row r="665">
          <cell r="C665" t="str">
            <v>energie</v>
          </cell>
          <cell r="F665">
            <v>0</v>
          </cell>
        </row>
        <row r="666">
          <cell r="C666" t="str">
            <v>-tech. údaje:regulace teploty +30*C až 80*C</v>
          </cell>
          <cell r="F666">
            <v>0</v>
          </cell>
        </row>
        <row r="667">
          <cell r="C667" t="str">
            <v>-přívodní napětí230V/50Hz</v>
          </cell>
          <cell r="F667">
            <v>0</v>
          </cell>
        </row>
        <row r="668">
          <cell r="C668" t="str">
            <v>-pohyblivý přívod s vidlicí</v>
          </cell>
          <cell r="F668">
            <v>0</v>
          </cell>
        </row>
        <row r="669">
          <cell r="C669" t="str">
            <v>Objednací číslo: JIP-SVR1-12070</v>
          </cell>
          <cell r="F669">
            <v>0</v>
          </cell>
        </row>
        <row r="670">
          <cell r="C670" t="str">
            <v>Rozměr: 1200x700x900 mm</v>
          </cell>
          <cell r="F670">
            <v>0</v>
          </cell>
        </row>
        <row r="671">
          <cell r="C671" t="str">
            <v>Příkon [230V]: 2 kW</v>
          </cell>
          <cell r="F671">
            <v>0</v>
          </cell>
        </row>
        <row r="672">
          <cell r="A672" t="str">
            <v>10446</v>
          </cell>
          <cell r="B672" t="str">
            <v>JIP-SPO-12030</v>
          </cell>
          <cell r="C672" t="str">
            <v>Stojanová police s infraohřevem</v>
          </cell>
          <cell r="D672" t="str">
            <v>1</v>
          </cell>
          <cell r="E672" t="str">
            <v>ks</v>
          </cell>
          <cell r="F672">
            <v>9355.6</v>
          </cell>
          <cell r="G672">
            <v>9355.6</v>
          </cell>
          <cell r="I672">
            <v>9355.6</v>
          </cell>
        </row>
        <row r="673">
          <cell r="C673" t="str">
            <v>-použitý materiál : DIN 1.4301</v>
          </cell>
          <cell r="F673">
            <v>0</v>
          </cell>
        </row>
        <row r="674">
          <cell r="C674" t="str">
            <v>-základní výška police 300mm</v>
          </cell>
          <cell r="F674">
            <v>0</v>
          </cell>
        </row>
        <row r="675">
          <cell r="C675" t="str">
            <v>-technické údaje :</v>
          </cell>
          <cell r="F675">
            <v>0</v>
          </cell>
        </row>
        <row r="676">
          <cell r="C676" t="str">
            <v>-přívodní napětí 230V/50Hz</v>
          </cell>
          <cell r="F676">
            <v>0</v>
          </cell>
        </row>
        <row r="677">
          <cell r="C677" t="str">
            <v>-příkon dle délky police 500W-2000W</v>
          </cell>
          <cell r="F677">
            <v>0</v>
          </cell>
        </row>
        <row r="678">
          <cell r="C678" t="str">
            <v>-keramická topná tělesa</v>
          </cell>
          <cell r="F678">
            <v>0</v>
          </cell>
        </row>
        <row r="679">
          <cell r="C679" t="str">
            <v>-pohyblivý přívod s vidlicí</v>
          </cell>
          <cell r="F679">
            <v>0</v>
          </cell>
        </row>
        <row r="680">
          <cell r="C680" t="str">
            <v>Objednací číslo: JIP-SPO-12030</v>
          </cell>
          <cell r="F680">
            <v>0</v>
          </cell>
        </row>
        <row r="681">
          <cell r="C681" t="str">
            <v>Rozměr: 1200x300x300 mm</v>
          </cell>
          <cell r="F681">
            <v>0</v>
          </cell>
        </row>
        <row r="682">
          <cell r="A682" t="str">
            <v>10447</v>
          </cell>
          <cell r="C682" t="str">
            <v>Odsávač par - dodávka VZT</v>
          </cell>
          <cell r="D682" t="str">
            <v>1</v>
          </cell>
          <cell r="E682" t="str">
            <v>ks</v>
          </cell>
          <cell r="F682">
            <v>0</v>
          </cell>
          <cell r="G682">
            <v>0</v>
          </cell>
          <cell r="I682">
            <v>0</v>
          </cell>
        </row>
        <row r="683">
          <cell r="C683" t="str">
            <v>-použitý materiál : DIN 1.4301</v>
          </cell>
          <cell r="F683">
            <v>0</v>
          </cell>
        </row>
        <row r="684">
          <cell r="C684" t="str">
            <v>-nerez plech tl.1 mm</v>
          </cell>
          <cell r="F684">
            <v>0</v>
          </cell>
        </row>
        <row r="685">
          <cell r="C685" t="str">
            <v>-základní výška odsávače 450 mm</v>
          </cell>
          <cell r="F685">
            <v>0</v>
          </cell>
        </row>
        <row r="686">
          <cell r="C686" t="str">
            <v>-odlučovač tuku vertikální 583x255</v>
          </cell>
          <cell r="F686">
            <v>0</v>
          </cell>
        </row>
        <row r="687">
          <cell r="C687" t="str">
            <v>-osvětelení</v>
          </cell>
          <cell r="F687">
            <v>0</v>
          </cell>
        </row>
        <row r="688">
          <cell r="C688" t="str">
            <v>-výpustný kohout kondenzátoru</v>
          </cell>
          <cell r="F688">
            <v>0</v>
          </cell>
        </row>
        <row r="689">
          <cell r="C689" t="str">
            <v>Objednací číslo: JIP-OP01/R-14080</v>
          </cell>
          <cell r="F689">
            <v>0</v>
          </cell>
        </row>
        <row r="690">
          <cell r="C690" t="str">
            <v>Rozměr: 1400x800x450 mm</v>
          </cell>
          <cell r="F690">
            <v>0</v>
          </cell>
        </row>
        <row r="691">
          <cell r="C691" t="str">
            <v>1.05 Suchý sklad potravin</v>
          </cell>
          <cell r="F691">
            <v>0</v>
          </cell>
        </row>
        <row r="692">
          <cell r="A692" t="str">
            <v>10501</v>
          </cell>
          <cell r="B692" t="str">
            <v>KRD-10050-4</v>
          </cell>
          <cell r="C692" t="str">
            <v>Regál skladový čtyřpolicový - komaxit</v>
          </cell>
          <cell r="D692" t="str">
            <v>4</v>
          </cell>
          <cell r="E692" t="str">
            <v>ks</v>
          </cell>
          <cell r="F692">
            <v>1950.4</v>
          </cell>
          <cell r="G692">
            <v>7801.6</v>
          </cell>
          <cell r="I692">
            <v>1950.4</v>
          </cell>
        </row>
        <row r="693">
          <cell r="C693" t="str">
            <v>skladový, barva bílá,</v>
          </cell>
          <cell r="F693">
            <v>0</v>
          </cell>
        </row>
        <row r="694">
          <cell r="C694" t="str">
            <v>nosnost 1 police - 100kg</v>
          </cell>
          <cell r="F694">
            <v>0</v>
          </cell>
        </row>
        <row r="695">
          <cell r="C695" t="str">
            <v>Objednací číslo: KRD-10050-4</v>
          </cell>
          <cell r="F695">
            <v>0</v>
          </cell>
        </row>
        <row r="696">
          <cell r="C696" t="str">
            <v>Rozměr: 1000x500x2000 mm</v>
          </cell>
          <cell r="F696">
            <v>0</v>
          </cell>
        </row>
        <row r="697">
          <cell r="C697" t="str">
            <v>1.06 Sklad chlazených a mražených potravin</v>
          </cell>
          <cell r="F697">
            <v>0</v>
          </cell>
        </row>
        <row r="698">
          <cell r="A698" t="str">
            <v>10601</v>
          </cell>
          <cell r="B698" t="str">
            <v>LTH-HG5.1M</v>
          </cell>
          <cell r="C698" t="str">
            <v>Chladící skříň bílá 450 lt.- 1 plné dveře</v>
          </cell>
          <cell r="D698" t="str">
            <v>4</v>
          </cell>
          <cell r="E698" t="str">
            <v>ks</v>
          </cell>
          <cell r="F698">
            <v>18002.5</v>
          </cell>
          <cell r="G698">
            <v>72010</v>
          </cell>
          <cell r="I698">
            <v>18002.5</v>
          </cell>
        </row>
        <row r="699">
          <cell r="C699" t="str">
            <v>Rozsah teplot -2 až 8*C,</v>
          </cell>
          <cell r="F699">
            <v>0</v>
          </cell>
        </row>
        <row r="700">
          <cell r="C700" t="str">
            <v>vnitřní rozměr 610x510x1450 mm,</v>
          </cell>
          <cell r="F700">
            <v>0</v>
          </cell>
        </row>
        <row r="701">
          <cell r="C701" t="str">
            <v>ventilované chlazení,</v>
          </cell>
          <cell r="F701">
            <v>0</v>
          </cell>
        </row>
        <row r="702">
          <cell r="C702" t="str">
            <v>elektronický regulátor,</v>
          </cell>
          <cell r="F702">
            <v>0</v>
          </cell>
        </row>
        <row r="703">
          <cell r="C703" t="str">
            <v>digitální ukazatel teploty,</v>
          </cell>
          <cell r="F703">
            <v>0</v>
          </cell>
        </row>
        <row r="704">
          <cell r="C704" t="str">
            <v>automatické odtávání,</v>
          </cell>
          <cell r="F704">
            <v>0</v>
          </cell>
        </row>
        <row r="705">
          <cell r="C705" t="str">
            <v>osvětlení,</v>
          </cell>
          <cell r="F705">
            <v>0</v>
          </cell>
        </row>
        <row r="706">
          <cell r="C706" t="str">
            <v>6 výškově nastavitelných roštových polic,</v>
          </cell>
          <cell r="F706">
            <v>0</v>
          </cell>
        </row>
        <row r="707">
          <cell r="C707" t="str">
            <v>zabudovaný zámek, kolečka.</v>
          </cell>
          <cell r="F707">
            <v>0</v>
          </cell>
        </row>
        <row r="708">
          <cell r="C708" t="str">
            <v>Objednací číslo: LTH-HG5.1M</v>
          </cell>
          <cell r="F708">
            <v>0</v>
          </cell>
        </row>
        <row r="709">
          <cell r="C709" t="str">
            <v>Rozměr: 720x760x1705 mm</v>
          </cell>
          <cell r="F709">
            <v>0</v>
          </cell>
        </row>
        <row r="710">
          <cell r="C710" t="str">
            <v>Příkon [230V]: 0,2 kW</v>
          </cell>
          <cell r="F710">
            <v>0</v>
          </cell>
        </row>
        <row r="711">
          <cell r="A711" t="str">
            <v>10602</v>
          </cell>
          <cell r="B711" t="str">
            <v>VSF-SZ284C</v>
          </cell>
          <cell r="C711" t="str">
            <v>Mrazící truhla 284 lt.- plné sklopné víko</v>
          </cell>
          <cell r="D711" t="str">
            <v>2</v>
          </cell>
          <cell r="E711" t="str">
            <v>ks</v>
          </cell>
          <cell r="F711">
            <v>10130.799999999999</v>
          </cell>
          <cell r="G711">
            <v>20261.599999999999</v>
          </cell>
          <cell r="I711">
            <v>10130.799999999999</v>
          </cell>
        </row>
        <row r="712">
          <cell r="C712" t="str">
            <v>Rozsah teplot - 17 až - 24*C,</v>
          </cell>
          <cell r="F712">
            <v>0</v>
          </cell>
        </row>
        <row r="713">
          <cell r="C713" t="str">
            <v>funkce SUPER mrazení,</v>
          </cell>
          <cell r="F713">
            <v>0</v>
          </cell>
        </row>
        <row r="714">
          <cell r="C714" t="str">
            <v>kontrolní dioda:</v>
          </cell>
          <cell r="F714">
            <v>0</v>
          </cell>
        </row>
        <row r="715">
          <cell r="C715" t="str">
            <v>přívod elektrické energie,</v>
          </cell>
          <cell r="F715">
            <v>0</v>
          </cell>
        </row>
        <row r="716">
          <cell r="C716" t="str">
            <v>vizuální alarm,</v>
          </cell>
          <cell r="F716">
            <v>0</v>
          </cell>
        </row>
        <row r="717">
          <cell r="C717" t="str">
            <v>SUPER mrazení,</v>
          </cell>
          <cell r="F717">
            <v>0</v>
          </cell>
        </row>
        <row r="718">
          <cell r="C718" t="str">
            <v>osvětlení, zabudovaný zámek,</v>
          </cell>
          <cell r="F718">
            <v>0</v>
          </cell>
        </row>
        <row r="719">
          <cell r="C719" t="str">
            <v>dělící přepážka, odtok vody.</v>
          </cell>
          <cell r="F719">
            <v>0</v>
          </cell>
        </row>
        <row r="720">
          <cell r="C720" t="str">
            <v>Spotřeba kwh/24h: 0,72</v>
          </cell>
          <cell r="F720">
            <v>0</v>
          </cell>
        </row>
        <row r="721">
          <cell r="C721" t="str">
            <v>Energetická třída: A+</v>
          </cell>
          <cell r="F721">
            <v>0</v>
          </cell>
        </row>
        <row r="722">
          <cell r="C722" t="str">
            <v>Mrazící kapacita/24h v kg: 20,</v>
          </cell>
          <cell r="F722">
            <v>0</v>
          </cell>
        </row>
        <row r="723">
          <cell r="C723" t="str">
            <v>bez košů.</v>
          </cell>
          <cell r="F723">
            <v>0</v>
          </cell>
        </row>
        <row r="724">
          <cell r="C724" t="str">
            <v>Objednací číslo: VSF-SZ284C</v>
          </cell>
          <cell r="F724">
            <v>0</v>
          </cell>
        </row>
        <row r="725">
          <cell r="C725" t="str">
            <v>Rozměr: 1260x650x860 mm</v>
          </cell>
          <cell r="F725">
            <v>0</v>
          </cell>
        </row>
        <row r="726">
          <cell r="C726" t="str">
            <v>Příkon [230V]: 0,3 kW</v>
          </cell>
          <cell r="F726">
            <v>0</v>
          </cell>
        </row>
        <row r="727">
          <cell r="A727" t="str">
            <v>10603</v>
          </cell>
          <cell r="B727" t="str">
            <v>JIP-P1-11040</v>
          </cell>
          <cell r="C727" t="str">
            <v>Nástěnná police jednopatrová - plná</v>
          </cell>
          <cell r="D727" t="str">
            <v>6</v>
          </cell>
          <cell r="E727" t="str">
            <v>ks</v>
          </cell>
          <cell r="F727">
            <v>2903.9</v>
          </cell>
          <cell r="G727">
            <v>17423.400000000001</v>
          </cell>
          <cell r="I727">
            <v>2903.9</v>
          </cell>
        </row>
        <row r="728">
          <cell r="C728" t="str">
            <v>-použitý materiál : DIN 1.4301</v>
          </cell>
          <cell r="F728">
            <v>0</v>
          </cell>
        </row>
        <row r="729">
          <cell r="C729" t="str">
            <v>-základní výška police 300 mm</v>
          </cell>
          <cell r="F729">
            <v>0</v>
          </cell>
        </row>
        <row r="730">
          <cell r="C730" t="str">
            <v>-1x plná police</v>
          </cell>
          <cell r="F730">
            <v>0</v>
          </cell>
        </row>
        <row r="731">
          <cell r="C731" t="str">
            <v>Objednací číslo: JIP-P1-11040</v>
          </cell>
          <cell r="F731">
            <v>0</v>
          </cell>
        </row>
        <row r="732">
          <cell r="C732" t="str">
            <v>Rozměr: 1100x400x300 mm</v>
          </cell>
          <cell r="F732">
            <v>0</v>
          </cell>
        </row>
        <row r="733">
          <cell r="C733" t="str">
            <v>1.07 Úklidová komora</v>
          </cell>
          <cell r="F733">
            <v>0</v>
          </cell>
        </row>
        <row r="734">
          <cell r="C734" t="str">
            <v>1.08 Umývárna - personál</v>
          </cell>
          <cell r="F734">
            <v>0</v>
          </cell>
        </row>
        <row r="735">
          <cell r="C735" t="str">
            <v>1.09 WC - personál</v>
          </cell>
          <cell r="F735">
            <v>0</v>
          </cell>
        </row>
        <row r="736">
          <cell r="C736" t="str">
            <v>1.10 Předsíňka</v>
          </cell>
          <cell r="F736">
            <v>0</v>
          </cell>
        </row>
        <row r="737">
          <cell r="C737" t="str">
            <v>1.11 Šatna - personál</v>
          </cell>
          <cell r="F737">
            <v>0</v>
          </cell>
        </row>
        <row r="738">
          <cell r="C738" t="str">
            <v>1.12 Chodba</v>
          </cell>
          <cell r="F738">
            <v>0</v>
          </cell>
        </row>
        <row r="739">
          <cell r="C739" t="str">
            <v>1.13 Manipulace</v>
          </cell>
          <cell r="F739">
            <v>0</v>
          </cell>
        </row>
        <row r="740">
          <cell r="C740" t="str">
            <v>1.14 Sklad odpadků</v>
          </cell>
          <cell r="F740">
            <v>0</v>
          </cell>
        </row>
        <row r="741">
          <cell r="A741" t="str">
            <v>11401</v>
          </cell>
          <cell r="B741" t="str">
            <v>VSF-CFKS471</v>
          </cell>
          <cell r="C741" t="str">
            <v>Chladící skříň bílá 333 lt.- 1 plné dveře</v>
          </cell>
          <cell r="D741" t="str">
            <v>1</v>
          </cell>
          <cell r="E741" t="str">
            <v>ks</v>
          </cell>
          <cell r="F741">
            <v>15959.1</v>
          </cell>
          <cell r="G741">
            <v>15959.1</v>
          </cell>
          <cell r="I741">
            <v>15959.1</v>
          </cell>
        </row>
        <row r="742">
          <cell r="C742" t="str">
            <v>Rozsah teplot + 1 až + 12*C,</v>
          </cell>
          <cell r="F742">
            <v>0</v>
          </cell>
        </row>
        <row r="743">
          <cell r="C743" t="str">
            <v>jedny plné dveře - neoddělený vnitřní prostor,</v>
          </cell>
          <cell r="F743">
            <v>0</v>
          </cell>
        </row>
        <row r="744">
          <cell r="C744" t="str">
            <v>ventilované chlazení, termostat,</v>
          </cell>
          <cell r="F744">
            <v>0</v>
          </cell>
        </row>
        <row r="745">
          <cell r="C745" t="str">
            <v>automatické odtávání, osvětlení chladícího prostoru,</v>
          </cell>
          <cell r="F745">
            <v>0</v>
          </cell>
        </row>
        <row r="746">
          <cell r="C746" t="str">
            <v>5 roštových polic, zámek, kolečka.</v>
          </cell>
          <cell r="F746">
            <v>0</v>
          </cell>
        </row>
        <row r="747">
          <cell r="C747" t="str">
            <v>Objednací číslo: VSF-CFKS471</v>
          </cell>
          <cell r="F747">
            <v>0</v>
          </cell>
        </row>
        <row r="748">
          <cell r="C748" t="str">
            <v>Rozměr: 600x600x1860 mm</v>
          </cell>
          <cell r="F748">
            <v>0</v>
          </cell>
        </row>
        <row r="749">
          <cell r="A749" t="str">
            <v>11402</v>
          </cell>
          <cell r="B749" t="str">
            <v>RMG-DOC-4</v>
          </cell>
          <cell r="C749" t="str">
            <v>Sprcha tlaková  s baterií ze zdi a ramínkem</v>
          </cell>
          <cell r="D749" t="str">
            <v>1</v>
          </cell>
          <cell r="E749" t="str">
            <v>ks</v>
          </cell>
          <cell r="F749">
            <v>5785.5</v>
          </cell>
          <cell r="G749">
            <v>5785.5</v>
          </cell>
          <cell r="I749">
            <v>5785.5</v>
          </cell>
        </row>
        <row r="750">
          <cell r="C750" t="str">
            <v>nerezová tlaková hadice</v>
          </cell>
          <cell r="F750">
            <v>0</v>
          </cell>
        </row>
        <row r="751">
          <cell r="C751" t="str">
            <v>vyrovnávací pružina</v>
          </cell>
          <cell r="F751">
            <v>0</v>
          </cell>
        </row>
        <row r="752">
          <cell r="C752" t="str">
            <v>tlaková sprcha s pákovým ovladačem</v>
          </cell>
          <cell r="F752">
            <v>0</v>
          </cell>
        </row>
        <row r="753">
          <cell r="C753" t="str">
            <v>úchyt na stěnu</v>
          </cell>
          <cell r="F753">
            <v>0</v>
          </cell>
        </row>
        <row r="754">
          <cell r="C754" t="str">
            <v>úchyt sprchy</v>
          </cell>
          <cell r="F754">
            <v>0</v>
          </cell>
        </row>
        <row r="755">
          <cell r="C755" t="str">
            <v>baterie</v>
          </cell>
          <cell r="F755">
            <v>0</v>
          </cell>
        </row>
        <row r="756">
          <cell r="C756" t="str">
            <v>ramínko</v>
          </cell>
          <cell r="F756">
            <v>0</v>
          </cell>
        </row>
        <row r="757">
          <cell r="C757" t="str">
            <v>Objednací číslo: RMG-DOC-4</v>
          </cell>
          <cell r="F757">
            <v>0</v>
          </cell>
        </row>
        <row r="758">
          <cell r="A758" t="str">
            <v>11403</v>
          </cell>
          <cell r="B758" t="str">
            <v>SPO-ALFA 4139/997</v>
          </cell>
          <cell r="C758" t="str">
            <v>Plastová nádoba na odpad - recyklát</v>
          </cell>
          <cell r="D758" t="str">
            <v>1</v>
          </cell>
          <cell r="E758" t="str">
            <v>ks</v>
          </cell>
          <cell r="F758">
            <v>196.4</v>
          </cell>
          <cell r="G758">
            <v>196.4</v>
          </cell>
          <cell r="I758">
            <v>196.4</v>
          </cell>
        </row>
        <row r="759">
          <cell r="C759" t="str">
            <v>nosnost 50kg, s víkem, polyetylen HDPE</v>
          </cell>
          <cell r="F759">
            <v>0</v>
          </cell>
        </row>
        <row r="760">
          <cell r="C760" t="str">
            <v>Objednací číslo: SPO-ALFA 4139/997</v>
          </cell>
          <cell r="F760">
            <v>0</v>
          </cell>
        </row>
        <row r="761">
          <cell r="C761" t="str">
            <v>Rozměr: 390/332×603, přes ucha 450 mm</v>
          </cell>
          <cell r="F761">
            <v>0</v>
          </cell>
        </row>
        <row r="762">
          <cell r="C762" t="str">
            <v>1.15 Hrubá přípravna zeleniny</v>
          </cell>
          <cell r="F762">
            <v>0</v>
          </cell>
        </row>
        <row r="763">
          <cell r="A763" t="str">
            <v>11501</v>
          </cell>
          <cell r="B763" t="str">
            <v>MAS-8710631</v>
          </cell>
          <cell r="C763" t="str">
            <v>Nerezové umyvadlo 04 - kolenové ovládání se zpožděním</v>
          </cell>
          <cell r="D763" t="str">
            <v>1</v>
          </cell>
          <cell r="E763" t="str">
            <v>ks</v>
          </cell>
          <cell r="F763">
            <v>5690.5</v>
          </cell>
          <cell r="G763">
            <v>5690.5</v>
          </cell>
          <cell r="I763">
            <v>5690.5</v>
          </cell>
        </row>
        <row r="764">
          <cell r="C764" t="str">
            <v>Celonerezové nástěnné umyvadlo,</v>
          </cell>
          <cell r="F764">
            <v>0</v>
          </cell>
        </row>
        <row r="765">
          <cell r="C765" t="str">
            <v>kolenové ovládání, sifon a baterie,</v>
          </cell>
          <cell r="F765">
            <v>0</v>
          </cell>
        </row>
        <row r="766">
          <cell r="C766" t="str">
            <v>nastavení teploty vody pomocí směšovacího ventilu (vč. zpětných</v>
          </cell>
          <cell r="F766">
            <v>0</v>
          </cell>
        </row>
        <row r="767">
          <cell r="C767" t="str">
            <v>klapek pod umyvadlem)</v>
          </cell>
          <cell r="F767">
            <v>0</v>
          </cell>
        </row>
        <row r="768">
          <cell r="C768" t="str">
            <v>s 1/2" šroubením pro teplou a studenou vodu.</v>
          </cell>
          <cell r="F768">
            <v>0</v>
          </cell>
        </row>
        <row r="769">
          <cell r="C769" t="str">
            <v>Voda je spuštěna stlačením ventilu, který má nastaveno automatické</v>
          </cell>
          <cell r="F769">
            <v>0</v>
          </cell>
        </row>
        <row r="770">
          <cell r="C770" t="str">
            <v>zpoždění vypínání vody.</v>
          </cell>
          <cell r="F770">
            <v>0</v>
          </cell>
        </row>
        <row r="771">
          <cell r="C771" t="str">
            <v>Objednací číslo: MAS-8710631</v>
          </cell>
          <cell r="F771">
            <v>0</v>
          </cell>
        </row>
        <row r="772">
          <cell r="C772" t="str">
            <v>Rozměr: 470x370x225 mm</v>
          </cell>
          <cell r="F772">
            <v>0</v>
          </cell>
        </row>
        <row r="773">
          <cell r="A773" t="str">
            <v>11502</v>
          </cell>
          <cell r="B773" t="str">
            <v>JIP-PNO/40</v>
          </cell>
          <cell r="C773" t="str">
            <v>Pojízdná nádoba na odpadky 40 litrů</v>
          </cell>
          <cell r="D773" t="str">
            <v>1</v>
          </cell>
          <cell r="E773" t="str">
            <v>ks</v>
          </cell>
          <cell r="F773">
            <v>6064.8</v>
          </cell>
          <cell r="G773">
            <v>6064.8</v>
          </cell>
          <cell r="I773">
            <v>6064.8</v>
          </cell>
        </row>
        <row r="774">
          <cell r="A774" t="str">
            <v>11503</v>
          </cell>
          <cell r="B774" t="str">
            <v>JIP-D01/44-15070</v>
          </cell>
          <cell r="C774" t="str">
            <v>Mycí stůl jednoduchý - dřez lisovaný vevařovaný</v>
          </cell>
          <cell r="D774" t="str">
            <v>1</v>
          </cell>
          <cell r="E774" t="str">
            <v>ks</v>
          </cell>
          <cell r="F774">
            <v>13206.9</v>
          </cell>
          <cell r="G774">
            <v>13206.9</v>
          </cell>
          <cell r="I774">
            <v>13206.9</v>
          </cell>
        </row>
        <row r="775">
          <cell r="C775" t="str">
            <v>použitý materiál : nerezový plech tl.1,25mm, povrch scotchbrite</v>
          </cell>
          <cell r="F775">
            <v>0</v>
          </cell>
        </row>
        <row r="776">
          <cell r="C776" t="str">
            <v>pracovní deska tl.40mm</v>
          </cell>
          <cell r="F776">
            <v>0</v>
          </cell>
        </row>
        <row r="777">
          <cell r="C777" t="str">
            <v>dvojitý zadní lem v=40mm</v>
          </cell>
          <cell r="F777">
            <v>0</v>
          </cell>
        </row>
        <row r="778">
          <cell r="C778" t="str">
            <v>základní výška stolu 850mm</v>
          </cell>
          <cell r="F778">
            <v>0</v>
          </cell>
        </row>
        <row r="779">
          <cell r="C779" t="str">
            <v>výšková stavitelnost +45mm</v>
          </cell>
          <cell r="F779">
            <v>0</v>
          </cell>
        </row>
        <row r="780">
          <cell r="C780" t="str">
            <v>1x lisovaný dřez 400x400x250</v>
          </cell>
          <cell r="F780">
            <v>0</v>
          </cell>
        </row>
        <row r="781">
          <cell r="C781" t="str">
            <v>zadní nohy opatřeny uzemňovacími šrouby</v>
          </cell>
          <cell r="F781">
            <v>0</v>
          </cell>
        </row>
        <row r="782">
          <cell r="C782" t="str">
            <v>kostra stolu svařená z uzavřených profilů 35x35x1,5mm</v>
          </cell>
          <cell r="F782">
            <v>0</v>
          </cell>
        </row>
        <row r="783">
          <cell r="C783" t="str">
            <v>pracovní deska vyztužená a podlepená omyvatelnou laminodeskou</v>
          </cell>
          <cell r="F783">
            <v>0</v>
          </cell>
        </row>
        <row r="784">
          <cell r="C784" t="str">
            <v>„X“-ové provedení stolu s šesti nohami</v>
          </cell>
          <cell r="F784">
            <v>0</v>
          </cell>
        </row>
        <row r="785">
          <cell r="C785" t="str">
            <v>Objednací číslo: JIP-D01/44-15070</v>
          </cell>
          <cell r="F785">
            <v>0</v>
          </cell>
        </row>
        <row r="786">
          <cell r="C786" t="str">
            <v>Rozměr: 1500x700x850 mm</v>
          </cell>
          <cell r="F786">
            <v>0</v>
          </cell>
        </row>
        <row r="787">
          <cell r="A787" t="str">
            <v>11503a</v>
          </cell>
          <cell r="B787" t="str">
            <v>JIP-800032</v>
          </cell>
          <cell r="C787" t="str">
            <v>Otvor pro baterii</v>
          </cell>
          <cell r="D787" t="str">
            <v>1</v>
          </cell>
          <cell r="E787" t="str">
            <v>ks</v>
          </cell>
          <cell r="F787">
            <v>237.5</v>
          </cell>
          <cell r="G787">
            <v>237.5</v>
          </cell>
          <cell r="I787">
            <v>237.5</v>
          </cell>
        </row>
        <row r="788">
          <cell r="A788" t="str">
            <v>11503b</v>
          </cell>
          <cell r="B788" t="str">
            <v>JIP-800039</v>
          </cell>
          <cell r="C788" t="str">
            <v>Sifon</v>
          </cell>
          <cell r="D788" t="str">
            <v>1</v>
          </cell>
          <cell r="E788" t="str">
            <v>ks</v>
          </cell>
          <cell r="F788">
            <v>427.5</v>
          </cell>
          <cell r="G788">
            <v>427.5</v>
          </cell>
          <cell r="I788">
            <v>427.5</v>
          </cell>
        </row>
        <row r="789">
          <cell r="A789" t="str">
            <v>11504</v>
          </cell>
          <cell r="B789" t="str">
            <v>RMG-DOC-3</v>
          </cell>
          <cell r="C789" t="str">
            <v>Sprcha tlaková stojánková s baterií a ramínkem</v>
          </cell>
          <cell r="D789" t="str">
            <v>1</v>
          </cell>
          <cell r="E789" t="str">
            <v>ks</v>
          </cell>
          <cell r="F789">
            <v>5367.5</v>
          </cell>
          <cell r="G789">
            <v>5367.5</v>
          </cell>
          <cell r="I789">
            <v>5367.5</v>
          </cell>
        </row>
        <row r="790">
          <cell r="C790" t="str">
            <v>nerezová tlaková hadice</v>
          </cell>
          <cell r="F790">
            <v>0</v>
          </cell>
        </row>
        <row r="791">
          <cell r="C791" t="str">
            <v>vyrovnávací pružina</v>
          </cell>
          <cell r="F791">
            <v>0</v>
          </cell>
        </row>
        <row r="792">
          <cell r="C792" t="str">
            <v>tlaková sprcha s pákovým ovladačem</v>
          </cell>
          <cell r="F792">
            <v>0</v>
          </cell>
        </row>
        <row r="793">
          <cell r="C793" t="str">
            <v>úchyt na stěnu</v>
          </cell>
          <cell r="F793">
            <v>0</v>
          </cell>
        </row>
        <row r="794">
          <cell r="C794" t="str">
            <v>úchyt sprchy</v>
          </cell>
          <cell r="F794">
            <v>0</v>
          </cell>
        </row>
        <row r="795">
          <cell r="C795" t="str">
            <v>baterie</v>
          </cell>
          <cell r="F795">
            <v>0</v>
          </cell>
        </row>
        <row r="796">
          <cell r="C796" t="str">
            <v>ramínko</v>
          </cell>
          <cell r="F796">
            <v>0</v>
          </cell>
        </row>
        <row r="797">
          <cell r="C797" t="str">
            <v>Objednací číslo: RMG-DOC-3</v>
          </cell>
          <cell r="F797">
            <v>0</v>
          </cell>
        </row>
        <row r="798">
          <cell r="A798" t="str">
            <v>11505</v>
          </cell>
          <cell r="B798" t="str">
            <v>THJ-PALETA090120</v>
          </cell>
          <cell r="C798" t="str">
            <v>Dřevěná paleta</v>
          </cell>
          <cell r="D798" t="str">
            <v>1</v>
          </cell>
          <cell r="E798" t="str">
            <v>ks</v>
          </cell>
          <cell r="F798">
            <v>5719</v>
          </cell>
          <cell r="G798">
            <v>5719</v>
          </cell>
          <cell r="I798">
            <v>5719</v>
          </cell>
        </row>
        <row r="799">
          <cell r="C799" t="str">
            <v>-výkus v pravém horním rohu</v>
          </cell>
          <cell r="F799">
            <v>0</v>
          </cell>
        </row>
        <row r="800">
          <cell r="C800" t="str">
            <v>Objednací číslo: THJ-PALETA090120</v>
          </cell>
          <cell r="F800">
            <v>0</v>
          </cell>
        </row>
        <row r="801">
          <cell r="C801" t="str">
            <v>Rozměr: 1000x700 mm</v>
          </cell>
          <cell r="F801">
            <v>0</v>
          </cell>
        </row>
        <row r="802">
          <cell r="A802" t="str">
            <v>11506</v>
          </cell>
          <cell r="B802" t="str">
            <v>LTH-HG5.1M</v>
          </cell>
          <cell r="C802" t="str">
            <v>Chladící skříň bílá 450 lt.- 1 plné dveře</v>
          </cell>
          <cell r="D802" t="str">
            <v>1</v>
          </cell>
          <cell r="E802" t="str">
            <v>ks</v>
          </cell>
          <cell r="F802">
            <v>20415.5</v>
          </cell>
          <cell r="G802">
            <v>20415.5</v>
          </cell>
          <cell r="I802">
            <v>20415.5</v>
          </cell>
        </row>
        <row r="803">
          <cell r="C803" t="str">
            <v>Rozsah teplot -2 až 8*C,</v>
          </cell>
          <cell r="F803">
            <v>0</v>
          </cell>
        </row>
        <row r="804">
          <cell r="C804" t="str">
            <v>vnitřní rozměr 610x510x1450 mm,</v>
          </cell>
          <cell r="F804">
            <v>0</v>
          </cell>
        </row>
        <row r="805">
          <cell r="C805" t="str">
            <v>ventilované chlazení,</v>
          </cell>
          <cell r="F805">
            <v>0</v>
          </cell>
        </row>
        <row r="806">
          <cell r="C806" t="str">
            <v>elektronický regulátor,</v>
          </cell>
          <cell r="F806">
            <v>0</v>
          </cell>
        </row>
        <row r="807">
          <cell r="C807" t="str">
            <v>digitální ukazatel teploty,</v>
          </cell>
          <cell r="F807">
            <v>0</v>
          </cell>
        </row>
        <row r="808">
          <cell r="C808" t="str">
            <v>automatické odtávání,</v>
          </cell>
          <cell r="F808">
            <v>0</v>
          </cell>
        </row>
        <row r="809">
          <cell r="C809" t="str">
            <v>osvětlení,</v>
          </cell>
          <cell r="F809">
            <v>0</v>
          </cell>
        </row>
        <row r="810">
          <cell r="C810" t="str">
            <v>6 výškově nastavitelných roštových polic,</v>
          </cell>
          <cell r="F810">
            <v>0</v>
          </cell>
        </row>
        <row r="811">
          <cell r="C811" t="str">
            <v>zabudovaný zámek, kolečka.</v>
          </cell>
          <cell r="F811">
            <v>0</v>
          </cell>
        </row>
        <row r="812">
          <cell r="C812" t="str">
            <v>Objednací číslo: LTH-HG5.1M</v>
          </cell>
          <cell r="F812">
            <v>0</v>
          </cell>
        </row>
        <row r="813">
          <cell r="C813" t="str">
            <v>Rozměr: 760x720x1705 mm</v>
          </cell>
          <cell r="F813">
            <v>0</v>
          </cell>
        </row>
        <row r="814">
          <cell r="C814" t="str">
            <v>Příkon [230V]: 0,2 kW</v>
          </cell>
          <cell r="F814">
            <v>0</v>
          </cell>
        </row>
        <row r="815">
          <cell r="C815" t="str">
            <v>6.NP</v>
          </cell>
          <cell r="F815">
            <v>0</v>
          </cell>
        </row>
        <row r="816">
          <cell r="C816" t="str">
            <v>6.01 Chodba</v>
          </cell>
          <cell r="F816">
            <v>0</v>
          </cell>
        </row>
        <row r="817">
          <cell r="A817" t="str">
            <v>60101</v>
          </cell>
          <cell r="B817" t="str">
            <v>LTH-HG5.1M</v>
          </cell>
          <cell r="C817" t="str">
            <v>Chladící skříň bílá 450 lt.- 1 plné dveře</v>
          </cell>
          <cell r="D817" t="str">
            <v>1</v>
          </cell>
          <cell r="E817" t="str">
            <v>ks</v>
          </cell>
          <cell r="F817">
            <v>18002.5</v>
          </cell>
          <cell r="G817">
            <v>18002.5</v>
          </cell>
          <cell r="I817">
            <v>18002.5</v>
          </cell>
        </row>
        <row r="818">
          <cell r="C818" t="str">
            <v>Rozsah teplot -2 až 8*C,</v>
          </cell>
          <cell r="F818">
            <v>0</v>
          </cell>
        </row>
        <row r="819">
          <cell r="C819" t="str">
            <v>vnitřní rozměr 610x510x1450 mm,</v>
          </cell>
          <cell r="F819">
            <v>0</v>
          </cell>
        </row>
        <row r="820">
          <cell r="C820" t="str">
            <v>ventilované chlazení,</v>
          </cell>
          <cell r="F820">
            <v>0</v>
          </cell>
        </row>
        <row r="821">
          <cell r="C821" t="str">
            <v>elektronický regulátor,</v>
          </cell>
          <cell r="F821">
            <v>0</v>
          </cell>
        </row>
        <row r="822">
          <cell r="C822" t="str">
            <v>digitální ukazatel teploty,</v>
          </cell>
          <cell r="F822">
            <v>0</v>
          </cell>
        </row>
        <row r="823">
          <cell r="C823" t="str">
            <v>automatické odtávání,</v>
          </cell>
          <cell r="F823">
            <v>0</v>
          </cell>
        </row>
        <row r="824">
          <cell r="C824" t="str">
            <v>osvětlení,</v>
          </cell>
          <cell r="F824">
            <v>0</v>
          </cell>
        </row>
        <row r="825">
          <cell r="C825" t="str">
            <v>6 výškově nastavitelných roštových polic,</v>
          </cell>
          <cell r="F825">
            <v>0</v>
          </cell>
        </row>
        <row r="826">
          <cell r="C826" t="str">
            <v>zabudovaný zámek, kolečka.</v>
          </cell>
          <cell r="F826">
            <v>0</v>
          </cell>
        </row>
        <row r="827">
          <cell r="C827" t="str">
            <v>Objednací číslo: LTH-HG5.1M</v>
          </cell>
          <cell r="F827">
            <v>0</v>
          </cell>
        </row>
        <row r="828">
          <cell r="C828" t="str">
            <v>Rozměr: 720x760x1705 mm</v>
          </cell>
          <cell r="F828">
            <v>0</v>
          </cell>
        </row>
        <row r="829">
          <cell r="C829" t="str">
            <v>Příkon [230V]: 0,2 kW</v>
          </cell>
          <cell r="F829">
            <v>0</v>
          </cell>
        </row>
        <row r="830">
          <cell r="C830" t="str">
            <v>6.02 Přípravna pro klub</v>
          </cell>
          <cell r="F830">
            <v>0</v>
          </cell>
        </row>
        <row r="831">
          <cell r="A831" t="str">
            <v>60201</v>
          </cell>
          <cell r="C831" t="str">
            <v>Keramické umyvadlo včetně bezdotykové baterie - dodávka ZT</v>
          </cell>
          <cell r="D831" t="str">
            <v>1</v>
          </cell>
          <cell r="E831" t="str">
            <v>ks</v>
          </cell>
          <cell r="F831">
            <v>0</v>
          </cell>
          <cell r="G831">
            <v>0</v>
          </cell>
          <cell r="I831">
            <v>0</v>
          </cell>
        </row>
        <row r="832">
          <cell r="A832" t="str">
            <v>60202</v>
          </cell>
          <cell r="B832" t="str">
            <v>JIP-PDZ/Z-14040</v>
          </cell>
          <cell r="C832" t="str">
            <v>Pracovní deska základní</v>
          </cell>
          <cell r="D832" t="str">
            <v>1</v>
          </cell>
          <cell r="E832" t="str">
            <v>ks</v>
          </cell>
          <cell r="F832">
            <v>3657.7</v>
          </cell>
          <cell r="G832">
            <v>3657.7</v>
          </cell>
          <cell r="I832">
            <v>3657.7</v>
          </cell>
        </row>
        <row r="833">
          <cell r="C833" t="str">
            <v>-použitý materiál : DIN 1.4301</v>
          </cell>
          <cell r="F833">
            <v>0</v>
          </cell>
        </row>
        <row r="834">
          <cell r="C834" t="str">
            <v>-nerezový plech tl.1 mm</v>
          </cell>
          <cell r="F834">
            <v>0</v>
          </cell>
        </row>
        <row r="835">
          <cell r="C835" t="str">
            <v>-celková tl. desky 36 mm</v>
          </cell>
          <cell r="F835">
            <v>0</v>
          </cell>
        </row>
        <row r="836">
          <cell r="C836" t="str">
            <v>-výška zadního lemu 40 mm</v>
          </cell>
          <cell r="F836">
            <v>0</v>
          </cell>
        </row>
        <row r="837">
          <cell r="C837" t="str">
            <v>Objednací číslo: JIP-PDZ/Z-14040</v>
          </cell>
          <cell r="F837">
            <v>0</v>
          </cell>
        </row>
        <row r="838">
          <cell r="C838" t="str">
            <v>Rozměr: 1400x400 mm</v>
          </cell>
          <cell r="F838">
            <v>0</v>
          </cell>
        </row>
        <row r="839">
          <cell r="A839" t="str">
            <v>60202a</v>
          </cell>
          <cell r="B839" t="str">
            <v>JIP-KN-04040</v>
          </cell>
          <cell r="C839" t="str">
            <v>Konzole</v>
          </cell>
          <cell r="D839" t="str">
            <v>4</v>
          </cell>
          <cell r="E839" t="str">
            <v>ks</v>
          </cell>
          <cell r="F839">
            <v>682.1</v>
          </cell>
          <cell r="G839">
            <v>2728.4</v>
          </cell>
          <cell r="I839">
            <v>682.1</v>
          </cell>
        </row>
        <row r="840">
          <cell r="C840" t="str">
            <v>-použitý materiál : DIN 1.4301</v>
          </cell>
          <cell r="F840">
            <v>0</v>
          </cell>
        </row>
        <row r="841">
          <cell r="C841" t="str">
            <v>Objednací číslo: JIP-KN-04040</v>
          </cell>
          <cell r="F841">
            <v>0</v>
          </cell>
        </row>
        <row r="842">
          <cell r="C842" t="str">
            <v>Rozměr: 400x400 mm</v>
          </cell>
          <cell r="F842">
            <v>0</v>
          </cell>
        </row>
        <row r="843">
          <cell r="A843" t="str">
            <v>60203</v>
          </cell>
          <cell r="B843" t="str">
            <v>JIP-D01/35-16070</v>
          </cell>
          <cell r="C843" t="str">
            <v>Mycí stůl jednoduchý - dřez lisovaný vevařený</v>
          </cell>
          <cell r="D843" t="str">
            <v>1</v>
          </cell>
          <cell r="E843" t="str">
            <v>ks</v>
          </cell>
          <cell r="F843">
            <v>13981.8</v>
          </cell>
          <cell r="G843">
            <v>13981.8</v>
          </cell>
          <cell r="I843">
            <v>13981.8</v>
          </cell>
        </row>
        <row r="844">
          <cell r="C844" t="str">
            <v>-použitý materiál : DIN 1.4301</v>
          </cell>
          <cell r="F844">
            <v>0</v>
          </cell>
        </row>
        <row r="845">
          <cell r="C845" t="str">
            <v>-pracovní deska tl.36 mm</v>
          </cell>
          <cell r="F845">
            <v>0</v>
          </cell>
        </row>
        <row r="846">
          <cell r="C846" t="str">
            <v>-výška zadního lemu 40 mm</v>
          </cell>
          <cell r="F846">
            <v>0</v>
          </cell>
        </row>
        <row r="847">
          <cell r="C847" t="str">
            <v>-základní výška stolu 850 mm</v>
          </cell>
          <cell r="F847">
            <v>0</v>
          </cell>
        </row>
        <row r="848">
          <cell r="C848" t="str">
            <v>-výšková stavitelnost +45 mm</v>
          </cell>
          <cell r="F848">
            <v>0</v>
          </cell>
        </row>
        <row r="849">
          <cell r="C849" t="str">
            <v>-1x dřez 300x500x300</v>
          </cell>
          <cell r="F849">
            <v>0</v>
          </cell>
        </row>
        <row r="850">
          <cell r="C850" t="str">
            <v>Objednací číslo: JIP-D01/35-16070</v>
          </cell>
          <cell r="F850">
            <v>0</v>
          </cell>
        </row>
        <row r="851">
          <cell r="C851" t="str">
            <v>Rozměr: 1600x700x850 mm</v>
          </cell>
          <cell r="F851">
            <v>0</v>
          </cell>
        </row>
        <row r="852">
          <cell r="A852" t="str">
            <v>60204</v>
          </cell>
          <cell r="B852" t="str">
            <v>RMG-DOC-3</v>
          </cell>
          <cell r="C852" t="str">
            <v>Sprcha tlaková stojánková s baterií a ramínkem</v>
          </cell>
          <cell r="D852" t="str">
            <v>1</v>
          </cell>
          <cell r="E852" t="str">
            <v>ks</v>
          </cell>
          <cell r="F852">
            <v>5405.5</v>
          </cell>
          <cell r="G852">
            <v>5405.5</v>
          </cell>
          <cell r="I852">
            <v>5405.5</v>
          </cell>
        </row>
        <row r="853">
          <cell r="C853" t="str">
            <v>nerezová tlaková hadice</v>
          </cell>
          <cell r="F853">
            <v>0</v>
          </cell>
        </row>
        <row r="854">
          <cell r="C854" t="str">
            <v>vyrovnávací pružina</v>
          </cell>
          <cell r="F854">
            <v>0</v>
          </cell>
        </row>
        <row r="855">
          <cell r="C855" t="str">
            <v>tlaková sprcha s pákovým ovladačem</v>
          </cell>
          <cell r="F855">
            <v>0</v>
          </cell>
        </row>
        <row r="856">
          <cell r="C856" t="str">
            <v>úchyt na stěnu</v>
          </cell>
          <cell r="F856">
            <v>0</v>
          </cell>
        </row>
        <row r="857">
          <cell r="C857" t="str">
            <v>úchyt sprchy</v>
          </cell>
          <cell r="F857">
            <v>0</v>
          </cell>
        </row>
        <row r="858">
          <cell r="C858" t="str">
            <v>baterie</v>
          </cell>
          <cell r="F858">
            <v>0</v>
          </cell>
        </row>
        <row r="859">
          <cell r="C859" t="str">
            <v>ramínko</v>
          </cell>
          <cell r="F859">
            <v>0</v>
          </cell>
        </row>
        <row r="860">
          <cell r="C860" t="str">
            <v>Objednací číslo: RMG-DOC-3</v>
          </cell>
          <cell r="F860">
            <v>0</v>
          </cell>
        </row>
        <row r="861">
          <cell r="A861" t="str">
            <v>60205</v>
          </cell>
          <cell r="B861" t="str">
            <v>WSM-LCD-655</v>
          </cell>
          <cell r="C861" t="str">
            <v>Drtič odpadu LCD</v>
          </cell>
          <cell r="D861" t="str">
            <v>1</v>
          </cell>
          <cell r="E861" t="str">
            <v>ks</v>
          </cell>
          <cell r="F861">
            <v>23352.9</v>
          </cell>
          <cell r="G861">
            <v>23352.9</v>
          </cell>
          <cell r="I861">
            <v>23352.9</v>
          </cell>
        </row>
        <row r="862">
          <cell r="C862" t="str">
            <v>-otáčky motoru 2800/min</v>
          </cell>
          <cell r="F862">
            <v>0</v>
          </cell>
        </row>
        <row r="863">
          <cell r="C863" t="str">
            <v>-obsah drtící komory 1,9 litru</v>
          </cell>
          <cell r="F863">
            <v>0</v>
          </cell>
        </row>
        <row r="864">
          <cell r="C864" t="str">
            <v>-protihluková izolace - úplná</v>
          </cell>
          <cell r="F864">
            <v>0</v>
          </cell>
        </row>
        <row r="865">
          <cell r="C865" t="str">
            <v>-celková protihluková izolace</v>
          </cell>
          <cell r="F865">
            <v>0</v>
          </cell>
        </row>
        <row r="866">
          <cell r="C866" t="str">
            <v>-patentový system Plumb Easy umožňující snadnou a rychlou instalaci</v>
          </cell>
          <cell r="F866">
            <v>0</v>
          </cell>
        </row>
        <row r="867">
          <cell r="C867" t="str">
            <v>-protikorozně upravnená drtící komora</v>
          </cell>
          <cell r="F867">
            <v>0</v>
          </cell>
        </row>
        <row r="868">
          <cell r="C868" t="str">
            <v>-lopatky, rotační talíř a drtící prstenec z nerez oceli</v>
          </cell>
          <cell r="F868">
            <v>0</v>
          </cell>
        </row>
        <row r="869">
          <cell r="C869" t="str">
            <v>Objednací číslo: WSM-LCD-655</v>
          </cell>
          <cell r="F869">
            <v>0</v>
          </cell>
        </row>
        <row r="870">
          <cell r="C870" t="str">
            <v>Rozměr: 219x424 mm</v>
          </cell>
          <cell r="F870">
            <v>0</v>
          </cell>
        </row>
        <row r="871">
          <cell r="C871" t="str">
            <v>Příkon [230V]: 0,55 kW</v>
          </cell>
          <cell r="F871">
            <v>0</v>
          </cell>
        </row>
        <row r="872">
          <cell r="A872" t="str">
            <v>60205a</v>
          </cell>
          <cell r="B872" t="str">
            <v>WSM-vzduch.spínač-Chrom</v>
          </cell>
          <cell r="C872" t="str">
            <v>Vzduchový spínač - chrom</v>
          </cell>
          <cell r="D872" t="str">
            <v>1</v>
          </cell>
          <cell r="E872" t="str">
            <v>ks</v>
          </cell>
          <cell r="F872">
            <v>1795.5</v>
          </cell>
          <cell r="G872">
            <v>1795.5</v>
          </cell>
          <cell r="I872">
            <v>1795.5</v>
          </cell>
        </row>
        <row r="873">
          <cell r="C873" t="str">
            <v>Objednací číslo: WSM-vzduch.spínač-Chrom</v>
          </cell>
          <cell r="F873">
            <v>0</v>
          </cell>
        </row>
        <row r="874">
          <cell r="A874" t="str">
            <v>60206</v>
          </cell>
          <cell r="B874" t="str">
            <v>COM-608461-LF322</v>
          </cell>
          <cell r="C874" t="str">
            <v>Myčka na nádobí jednoplášťová LF322 MULTIPOWER (SV)</v>
          </cell>
          <cell r="D874" t="str">
            <v>1</v>
          </cell>
          <cell r="E874" t="str">
            <v>ks</v>
          </cell>
          <cell r="F874">
            <v>56167.8</v>
          </cell>
          <cell r="G874">
            <v>56167.8</v>
          </cell>
          <cell r="I874">
            <v>56167.8</v>
          </cell>
        </row>
        <row r="875">
          <cell r="C875" t="str">
            <v>Rozměr koše / zásuvná výška :  500x500 mm / 440 mm</v>
          </cell>
          <cell r="F875">
            <v>0</v>
          </cell>
        </row>
        <row r="876">
          <cell r="C876" t="str">
            <v>Čtyři mycí cykly 65/100/150/480 sec., 55/36/24/7 košů/hod.</v>
          </cell>
          <cell r="F876">
            <v>0</v>
          </cell>
        </row>
        <row r="877">
          <cell r="C877" t="str">
            <v>Spotřeba vody za cyklus : 3,5 litru</v>
          </cell>
          <cell r="F877">
            <v>0</v>
          </cell>
        </row>
        <row r="878">
          <cell r="C878" t="str">
            <v>Obsah tanku / příkon bojleru : 42,0 lt. / 9,0 kW</v>
          </cell>
          <cell r="F878">
            <v>0</v>
          </cell>
        </row>
        <row r="879">
          <cell r="C879" t="str">
            <v>Připojení na teplou, nebo studenou (prodlužuje se cyklus mytí) vodu</v>
          </cell>
          <cell r="F879">
            <v>0</v>
          </cell>
        </row>
        <row r="880">
          <cell r="C880" t="str">
            <v>3/4", odpad DN 50.</v>
          </cell>
          <cell r="F880">
            <v>0</v>
          </cell>
        </row>
        <row r="881">
          <cell r="C881" t="str">
            <v>Základní výbava : 2x koš P12/18, 1x koš CB, 1x vložka na příbory G.</v>
          </cell>
          <cell r="F881">
            <v>0</v>
          </cell>
        </row>
        <row r="882">
          <cell r="C882" t="str">
            <v>Možno na vyžádání dodat s připojením na 230V.</v>
          </cell>
          <cell r="F882">
            <v>0</v>
          </cell>
        </row>
        <row r="883">
          <cell r="C883" t="str">
            <v>Objednací číslo: COM-608461-LF322</v>
          </cell>
          <cell r="F883">
            <v>0</v>
          </cell>
        </row>
        <row r="884">
          <cell r="C884" t="str">
            <v>Rozměr: 600x600x820 mm</v>
          </cell>
          <cell r="F884">
            <v>0</v>
          </cell>
        </row>
        <row r="885">
          <cell r="C885" t="str">
            <v>Příkon [400V]: 5 kW</v>
          </cell>
          <cell r="F885">
            <v>0</v>
          </cell>
        </row>
        <row r="886">
          <cell r="C886" t="str">
            <v>Váha: 58 kg</v>
          </cell>
          <cell r="F886">
            <v>0</v>
          </cell>
        </row>
        <row r="887">
          <cell r="A887" t="str">
            <v>60207</v>
          </cell>
          <cell r="B887" t="str">
            <v>JIP-P1X-15040</v>
          </cell>
          <cell r="C887" t="str">
            <v>Nástěnná police jednopatrová - plná</v>
          </cell>
          <cell r="D887" t="str">
            <v>1</v>
          </cell>
          <cell r="E887" t="str">
            <v>ks</v>
          </cell>
          <cell r="F887">
            <v>3564.9</v>
          </cell>
          <cell r="G887">
            <v>3564.9</v>
          </cell>
          <cell r="I887">
            <v>3564.9</v>
          </cell>
        </row>
        <row r="888">
          <cell r="C888" t="str">
            <v>-použitý materiál : DIN 1.4301</v>
          </cell>
          <cell r="F888">
            <v>0</v>
          </cell>
        </row>
        <row r="889">
          <cell r="C889" t="str">
            <v>-základní výška police 300 mm</v>
          </cell>
          <cell r="F889">
            <v>0</v>
          </cell>
        </row>
        <row r="890">
          <cell r="C890" t="str">
            <v>-1x plná police</v>
          </cell>
          <cell r="F890">
            <v>0</v>
          </cell>
        </row>
        <row r="891">
          <cell r="C891" t="str">
            <v>Objednací číslo: JIP-P1X-15040</v>
          </cell>
          <cell r="F891">
            <v>0</v>
          </cell>
        </row>
        <row r="892">
          <cell r="C892" t="str">
            <v>Rozměr: 1500x400x300 mm</v>
          </cell>
          <cell r="F892">
            <v>0</v>
          </cell>
        </row>
        <row r="893">
          <cell r="A893" t="str">
            <v>60208</v>
          </cell>
          <cell r="B893" t="str">
            <v>JIP-D06/35-13070</v>
          </cell>
          <cell r="C893" t="str">
            <v>Mycí stůl jednoduchý - dřezy lisované vevařované</v>
          </cell>
          <cell r="D893" t="str">
            <v>1</v>
          </cell>
          <cell r="E893" t="str">
            <v>ks</v>
          </cell>
          <cell r="F893">
            <v>17114.099999999999</v>
          </cell>
          <cell r="G893">
            <v>17114.099999999999</v>
          </cell>
          <cell r="I893">
            <v>17114.099999999999</v>
          </cell>
        </row>
        <row r="894">
          <cell r="C894" t="str">
            <v>-použitý materiál : DIN 1.4301</v>
          </cell>
          <cell r="F894">
            <v>0</v>
          </cell>
        </row>
        <row r="895">
          <cell r="C895" t="str">
            <v>-pracovní deska tl.36 mm</v>
          </cell>
          <cell r="F895">
            <v>0</v>
          </cell>
        </row>
        <row r="896">
          <cell r="C896" t="str">
            <v>-výška zadního lemu 40 mm</v>
          </cell>
          <cell r="F896">
            <v>0</v>
          </cell>
        </row>
        <row r="897">
          <cell r="C897" t="str">
            <v>-základní výška stolu 850 mm</v>
          </cell>
          <cell r="F897">
            <v>0</v>
          </cell>
        </row>
        <row r="898">
          <cell r="C898" t="str">
            <v>-výšková stavitelnost +45 mm</v>
          </cell>
          <cell r="F898">
            <v>0</v>
          </cell>
        </row>
        <row r="899">
          <cell r="C899" t="str">
            <v>-2x dřez 400x400x300</v>
          </cell>
          <cell r="F899">
            <v>0</v>
          </cell>
        </row>
        <row r="900">
          <cell r="C900" t="str">
            <v>Objednací číslo: JIP-D06/35-13070</v>
          </cell>
          <cell r="F900">
            <v>0</v>
          </cell>
        </row>
        <row r="901">
          <cell r="C901" t="str">
            <v>Rozměr: 1300x700x850 mm</v>
          </cell>
          <cell r="F901">
            <v>0</v>
          </cell>
        </row>
        <row r="902">
          <cell r="A902" t="str">
            <v>60209</v>
          </cell>
          <cell r="B902" t="str">
            <v>RMG-B-08</v>
          </cell>
          <cell r="C902" t="str">
            <v>Změkčovač vody - automatický B-08</v>
          </cell>
          <cell r="D902" t="str">
            <v>2</v>
          </cell>
          <cell r="E902" t="str">
            <v>ks</v>
          </cell>
          <cell r="F902">
            <v>14231</v>
          </cell>
          <cell r="G902">
            <v>28462</v>
          </cell>
          <cell r="I902">
            <v>14231</v>
          </cell>
        </row>
        <row r="903">
          <cell r="C903" t="str">
            <v>-změkčovač vody pro kávovary,</v>
          </cell>
          <cell r="F903">
            <v>0</v>
          </cell>
        </row>
        <row r="904">
          <cell r="C904" t="str">
            <v>myčky a konvektomaty</v>
          </cell>
          <cell r="F904">
            <v>0</v>
          </cell>
        </row>
        <row r="905">
          <cell r="C905" t="str">
            <v>-nerezová nádoba změkčovače</v>
          </cell>
          <cell r="F905">
            <v>0</v>
          </cell>
        </row>
        <row r="906">
          <cell r="C906" t="str">
            <v>-elektromechanická řídící jednotka 8W/230V</v>
          </cell>
          <cell r="F906">
            <v>0</v>
          </cell>
        </row>
        <row r="907">
          <cell r="C907" t="str">
            <v>-nastavení regenerace na dny v týdnu</v>
          </cell>
          <cell r="F907">
            <v>0</v>
          </cell>
        </row>
        <row r="908">
          <cell r="C908" t="str">
            <v>-umožňuje regenerovat každý den</v>
          </cell>
          <cell r="F908">
            <v>0</v>
          </cell>
        </row>
        <row r="909">
          <cell r="C909" t="str">
            <v>-max. hodinový průtok 1500 l/h</v>
          </cell>
          <cell r="F909">
            <v>0</v>
          </cell>
        </row>
        <row r="910">
          <cell r="C910" t="str">
            <v>-mechanické ovládání ventilů</v>
          </cell>
          <cell r="F910">
            <v>0</v>
          </cell>
        </row>
        <row r="911">
          <cell r="C911" t="str">
            <v>-regenerace se provádí tabletovanou solí</v>
          </cell>
          <cell r="F911">
            <v>0</v>
          </cell>
        </row>
        <row r="912">
          <cell r="C912" t="str">
            <v>-funkce: zabraňuje zavápňování zařízení a</v>
          </cell>
          <cell r="F912">
            <v>0</v>
          </cell>
        </row>
        <row r="913">
          <cell r="C913" t="str">
            <v>tím chrání přístroj před poškozením</v>
          </cell>
          <cell r="F913">
            <v>0</v>
          </cell>
        </row>
        <row r="914">
          <cell r="C914" t="str">
            <v>-připojení na šroubení 3/4 s vnitřním závitem</v>
          </cell>
          <cell r="F914">
            <v>0</v>
          </cell>
        </row>
        <row r="915">
          <cell r="C915" t="str">
            <v>Objednací číslo: RMG-B-08</v>
          </cell>
          <cell r="F915">
            <v>0</v>
          </cell>
        </row>
        <row r="916">
          <cell r="C916" t="str">
            <v>Příkon [230V]: 8W / 230V kW</v>
          </cell>
          <cell r="F916">
            <v>0</v>
          </cell>
        </row>
        <row r="917">
          <cell r="A917" t="str">
            <v>60210</v>
          </cell>
          <cell r="B917" t="str">
            <v>JIP-R01/4-12050</v>
          </cell>
          <cell r="C917" t="str">
            <v>Regál policový</v>
          </cell>
          <cell r="D917" t="str">
            <v>1</v>
          </cell>
          <cell r="E917" t="str">
            <v>ks</v>
          </cell>
          <cell r="F917">
            <v>11691.9</v>
          </cell>
          <cell r="G917">
            <v>11691.9</v>
          </cell>
          <cell r="I917">
            <v>11691.9</v>
          </cell>
        </row>
        <row r="918">
          <cell r="C918" t="str">
            <v>-použitý materiál : DIN 1.4301</v>
          </cell>
          <cell r="F918">
            <v>0</v>
          </cell>
        </row>
        <row r="919">
          <cell r="C919" t="str">
            <v>-základní výška regálu 1800 mm</v>
          </cell>
          <cell r="F919">
            <v>0</v>
          </cell>
        </row>
        <row r="920">
          <cell r="C920" t="str">
            <v>-4x plná police</v>
          </cell>
          <cell r="F920">
            <v>0</v>
          </cell>
        </row>
        <row r="921">
          <cell r="C921" t="str">
            <v>-max. celoplošné zatížení jedné police 80kg</v>
          </cell>
          <cell r="F921">
            <v>0</v>
          </cell>
        </row>
        <row r="922">
          <cell r="C922" t="str">
            <v>Objednací číslo: JIP-R01/4-12050</v>
          </cell>
          <cell r="F922">
            <v>0</v>
          </cell>
        </row>
        <row r="923">
          <cell r="C923" t="str">
            <v>Rozměr: 1200x500x1800 mm</v>
          </cell>
          <cell r="F923">
            <v>0</v>
          </cell>
        </row>
        <row r="924">
          <cell r="A924" t="str">
            <v>60211</v>
          </cell>
          <cell r="B924" t="str">
            <v>JIP-S01L-11070</v>
          </cell>
          <cell r="C924" t="str">
            <v>Pracovní stůl jednoduchý nad chladnice</v>
          </cell>
          <cell r="D924" t="str">
            <v>1</v>
          </cell>
          <cell r="E924" t="str">
            <v>ks</v>
          </cell>
          <cell r="F924">
            <v>8746.6</v>
          </cell>
          <cell r="G924">
            <v>8746.6</v>
          </cell>
          <cell r="I924">
            <v>8746.6</v>
          </cell>
        </row>
        <row r="925">
          <cell r="C925" t="str">
            <v>-použitý materiál :DIN 1.4301</v>
          </cell>
          <cell r="F925">
            <v>0</v>
          </cell>
        </row>
        <row r="926">
          <cell r="C926" t="str">
            <v>-pracovní deska tl.36 mm</v>
          </cell>
          <cell r="F926">
            <v>0</v>
          </cell>
        </row>
        <row r="927">
          <cell r="C927" t="str">
            <v>-výška zadního lemu 40 mm</v>
          </cell>
          <cell r="F927">
            <v>0</v>
          </cell>
        </row>
        <row r="928">
          <cell r="C928" t="str">
            <v>-základní výška stolu 900 mm</v>
          </cell>
          <cell r="F928">
            <v>0</v>
          </cell>
        </row>
        <row r="929">
          <cell r="C929" t="str">
            <v>-podstavná výška 860 mm</v>
          </cell>
          <cell r="F929">
            <v>0</v>
          </cell>
        </row>
        <row r="930">
          <cell r="C930" t="str">
            <v>-výšková stavitelnost +45 mm</v>
          </cell>
          <cell r="F930">
            <v>0</v>
          </cell>
        </row>
        <row r="931">
          <cell r="C931" t="str">
            <v>Objednací číslo: JIP-S01L-11070</v>
          </cell>
          <cell r="F931">
            <v>0</v>
          </cell>
        </row>
        <row r="932">
          <cell r="C932" t="str">
            <v>Rozměr: 1100x700x850 mm</v>
          </cell>
          <cell r="F932">
            <v>0</v>
          </cell>
        </row>
        <row r="933">
          <cell r="A933" t="str">
            <v>60212</v>
          </cell>
          <cell r="B933" t="str">
            <v>Z-ZFT12JA</v>
          </cell>
          <cell r="C933" t="str">
            <v>Mraznička šuplíková ZFT12JA</v>
          </cell>
          <cell r="D933" t="str">
            <v>1</v>
          </cell>
          <cell r="E933" t="str">
            <v>ks</v>
          </cell>
          <cell r="F933">
            <v>6713.7</v>
          </cell>
          <cell r="G933">
            <v>6713.7</v>
          </cell>
          <cell r="I933">
            <v>6713.7</v>
          </cell>
        </row>
        <row r="934">
          <cell r="C934" t="str">
            <v>Hrubý objem mrazničky  117 l</v>
          </cell>
          <cell r="F934">
            <v>0</v>
          </cell>
        </row>
        <row r="935">
          <cell r="C935" t="str">
            <v>Čistý objem mrazničky 100 l</v>
          </cell>
          <cell r="F935">
            <v>0</v>
          </cell>
        </row>
        <row r="936">
          <cell r="C936" t="str">
            <v>Zmrazovací kapacita 16 kg/24h</v>
          </cell>
          <cell r="F936">
            <v>0</v>
          </cell>
        </row>
        <row r="937">
          <cell r="C937" t="str">
            <v>Spotřeba energie 0,77 kWh/24h</v>
          </cell>
          <cell r="F937">
            <v>0</v>
          </cell>
        </row>
        <row r="938">
          <cell r="C938" t="str">
            <v>Chladivo : R600a</v>
          </cell>
          <cell r="F938">
            <v>0</v>
          </cell>
        </row>
        <row r="939">
          <cell r="C939" t="str">
            <v>Klimatická třída SN-N-ST</v>
          </cell>
          <cell r="F939">
            <v>0</v>
          </cell>
        </row>
        <row r="940">
          <cell r="C940" t="str">
            <v>Zmrazovací kapacita 16 kg/24h</v>
          </cell>
          <cell r="F940">
            <v>0</v>
          </cell>
        </row>
        <row r="941">
          <cell r="C941" t="str">
            <v>Akumulační doba 17 h</v>
          </cell>
          <cell r="F941">
            <v>0</v>
          </cell>
        </row>
        <row r="942">
          <cell r="C942" t="str">
            <v>barva bílá</v>
          </cell>
          <cell r="F942">
            <v>0</v>
          </cell>
        </row>
        <row r="943">
          <cell r="C943" t="str">
            <v>hmotnost 39 kg</v>
          </cell>
          <cell r="F943">
            <v>0</v>
          </cell>
        </row>
        <row r="944">
          <cell r="C944" t="str">
            <v>Objednací číslo: Z-ZFT12JA</v>
          </cell>
          <cell r="F944">
            <v>0</v>
          </cell>
        </row>
        <row r="945">
          <cell r="C945" t="str">
            <v>Rozměr: 550x612x850 mm</v>
          </cell>
          <cell r="F945">
            <v>0</v>
          </cell>
        </row>
        <row r="946">
          <cell r="C946" t="str">
            <v>Příkon [230V]: 0,9 kW</v>
          </cell>
          <cell r="F946">
            <v>0</v>
          </cell>
        </row>
        <row r="947">
          <cell r="A947" t="str">
            <v>60213</v>
          </cell>
          <cell r="B947" t="str">
            <v>JIP-P1/V-07060</v>
          </cell>
          <cell r="C947" t="str">
            <v>Nástěnná police jednopatrová - plná, vyztužená</v>
          </cell>
          <cell r="D947" t="str">
            <v>1</v>
          </cell>
          <cell r="E947" t="str">
            <v>ks</v>
          </cell>
          <cell r="F947">
            <v>4176.7</v>
          </cell>
          <cell r="G947">
            <v>4176.7</v>
          </cell>
          <cell r="I947">
            <v>4176.7</v>
          </cell>
        </row>
        <row r="948">
          <cell r="C948" t="str">
            <v>-použitý materiál : DIN 1.4301</v>
          </cell>
          <cell r="F948">
            <v>0</v>
          </cell>
        </row>
        <row r="949">
          <cell r="C949" t="str">
            <v>-základní výška police 300 mm</v>
          </cell>
          <cell r="F949">
            <v>0</v>
          </cell>
        </row>
        <row r="950">
          <cell r="C950" t="str">
            <v>-1x plná police se zvýšenou nosností</v>
          </cell>
          <cell r="F950">
            <v>0</v>
          </cell>
        </row>
        <row r="951">
          <cell r="C951" t="str">
            <v>Objednací číslo: JIP-P1/V-07060</v>
          </cell>
          <cell r="F951">
            <v>0</v>
          </cell>
        </row>
        <row r="952">
          <cell r="C952" t="str">
            <v>Rozměr: 700x600x300 mm</v>
          </cell>
          <cell r="F952">
            <v>0</v>
          </cell>
        </row>
        <row r="953">
          <cell r="A953" t="str">
            <v>60214</v>
          </cell>
          <cell r="B953" t="str">
            <v>RIG-WD900ASL23-2W</v>
          </cell>
          <cell r="C953" t="str">
            <v>Mikrovlnná trouba s grilem</v>
          </cell>
          <cell r="D953" t="str">
            <v>1</v>
          </cell>
          <cell r="E953" t="str">
            <v>ks</v>
          </cell>
          <cell r="F953">
            <v>3220.5</v>
          </cell>
          <cell r="G953">
            <v>3220.5</v>
          </cell>
          <cell r="I953">
            <v>3220.5</v>
          </cell>
        </row>
        <row r="954">
          <cell r="C954" t="str">
            <v>Mikrovlnná trouba s grilem k profesionálnímu použití.</v>
          </cell>
          <cell r="F954">
            <v>0</v>
          </cell>
        </row>
        <row r="955">
          <cell r="C955" t="str">
            <v>Programovatelná, digitální ovládání. Kompletně vyrobena z nerezové</v>
          </cell>
          <cell r="F955">
            <v>0</v>
          </cell>
        </row>
        <row r="956">
          <cell r="C956" t="str">
            <v>oceli, vybavena timerem, dvouúrovňový otočný talíř nebo nerezový rošt</v>
          </cell>
          <cell r="F956">
            <v>0</v>
          </cell>
        </row>
        <row r="957">
          <cell r="C957" t="str">
            <v>na grilování.</v>
          </cell>
          <cell r="F957">
            <v>0</v>
          </cell>
        </row>
        <row r="958">
          <cell r="C958" t="str">
            <v>- objem 23 litrů</v>
          </cell>
          <cell r="F958">
            <v>0</v>
          </cell>
        </row>
        <row r="959">
          <cell r="C959" t="str">
            <v>- vnitřní rozměr 350 x 330 x 215 mm</v>
          </cell>
          <cell r="F959">
            <v>0</v>
          </cell>
        </row>
        <row r="960">
          <cell r="C960" t="str">
            <v>- výkon grilu 1000 W</v>
          </cell>
          <cell r="F960">
            <v>0</v>
          </cell>
        </row>
        <row r="961">
          <cell r="C961" t="str">
            <v>- výkon magnetronu 900 W</v>
          </cell>
          <cell r="F961">
            <v>0</v>
          </cell>
        </row>
        <row r="962">
          <cell r="C962" t="str">
            <v>Objednací číslo: RIG-WD900ASL23-2W</v>
          </cell>
          <cell r="F962">
            <v>0</v>
          </cell>
        </row>
        <row r="963">
          <cell r="C963" t="str">
            <v>Rozměr: 508x424x305 mm mm</v>
          </cell>
          <cell r="F963">
            <v>0</v>
          </cell>
        </row>
        <row r="964">
          <cell r="C964" t="str">
            <v>Příkon [230V]: 1,4/230 kW</v>
          </cell>
          <cell r="F964">
            <v>0</v>
          </cell>
        </row>
        <row r="965">
          <cell r="A965" t="str">
            <v>60218</v>
          </cell>
          <cell r="B965" t="str">
            <v>JIP-D01/35-18070</v>
          </cell>
          <cell r="C965" t="str">
            <v>Mycí stůl jednoduchý - dřez lisovaný vevařený</v>
          </cell>
          <cell r="D965" t="str">
            <v>1</v>
          </cell>
          <cell r="E965" t="str">
            <v>ks</v>
          </cell>
          <cell r="F965">
            <v>12661.6</v>
          </cell>
          <cell r="G965">
            <v>12661.6</v>
          </cell>
          <cell r="I965">
            <v>12661.6</v>
          </cell>
        </row>
        <row r="966">
          <cell r="C966" t="str">
            <v>-použitý materiál : DIN 1.4301</v>
          </cell>
          <cell r="F966">
            <v>0</v>
          </cell>
        </row>
        <row r="967">
          <cell r="C967" t="str">
            <v>-pracovní deska tl.36 mm</v>
          </cell>
          <cell r="F967">
            <v>0</v>
          </cell>
        </row>
        <row r="968">
          <cell r="C968" t="str">
            <v>-výška zadního lemu 40 mm</v>
          </cell>
          <cell r="F968">
            <v>0</v>
          </cell>
        </row>
        <row r="969">
          <cell r="C969" t="str">
            <v>-základní výška stolu 850 mm</v>
          </cell>
          <cell r="F969">
            <v>0</v>
          </cell>
        </row>
        <row r="970">
          <cell r="C970" t="str">
            <v>-výšková stavitelnost +45 mm</v>
          </cell>
          <cell r="F970">
            <v>0</v>
          </cell>
        </row>
        <row r="971">
          <cell r="C971" t="str">
            <v>-1x dřez 300x500x300</v>
          </cell>
          <cell r="F971">
            <v>0</v>
          </cell>
        </row>
        <row r="972">
          <cell r="C972" t="str">
            <v>Objednací číslo: JIP-D01/35-18070</v>
          </cell>
          <cell r="F972">
            <v>0</v>
          </cell>
        </row>
        <row r="973">
          <cell r="C973" t="str">
            <v>Rozměr: 1800x700x850 mm</v>
          </cell>
          <cell r="F973">
            <v>0</v>
          </cell>
        </row>
        <row r="974">
          <cell r="A974" t="str">
            <v>60219</v>
          </cell>
          <cell r="C974" t="str">
            <v>Neobsazeno</v>
          </cell>
          <cell r="D974" t="str">
            <v>1</v>
          </cell>
          <cell r="E974" t="str">
            <v>ks</v>
          </cell>
          <cell r="F974">
            <v>0</v>
          </cell>
          <cell r="G974">
            <v>0</v>
          </cell>
          <cell r="I974">
            <v>0</v>
          </cell>
        </row>
        <row r="975">
          <cell r="A975" t="str">
            <v>60220</v>
          </cell>
          <cell r="B975" t="str">
            <v>Z-ZRT16JBC</v>
          </cell>
          <cell r="C975" t="str">
            <v>Chladící skříň 159 l-bez mrazáku</v>
          </cell>
          <cell r="D975" t="str">
            <v>2</v>
          </cell>
          <cell r="E975" t="str">
            <v>ks</v>
          </cell>
          <cell r="F975">
            <v>5117.7</v>
          </cell>
          <cell r="G975">
            <v>10235.4</v>
          </cell>
          <cell r="I975">
            <v>5117.7</v>
          </cell>
        </row>
        <row r="976">
          <cell r="C976" t="str">
            <v>momoklimatická chladnička</v>
          </cell>
          <cell r="F976">
            <v>0</v>
          </cell>
        </row>
        <row r="977">
          <cell r="C977" t="str">
            <v>AUTO</v>
          </cell>
          <cell r="F977">
            <v>0</v>
          </cell>
        </row>
        <row r="978">
          <cell r="C978" t="str">
            <v>Sigma design</v>
          </cell>
          <cell r="F978">
            <v>0</v>
          </cell>
        </row>
        <row r="979">
          <cell r="C979" t="str">
            <v>BBS</v>
          </cell>
          <cell r="F979">
            <v>0</v>
          </cell>
        </row>
        <row r="980">
          <cell r="C980" t="str">
            <v>užitný objem 148 litrů</v>
          </cell>
          <cell r="F980">
            <v>0</v>
          </cell>
        </row>
        <row r="981">
          <cell r="C981" t="str">
            <v>Objednací číslo: Z-ZRT16JBC</v>
          </cell>
          <cell r="F981">
            <v>0</v>
          </cell>
        </row>
        <row r="982">
          <cell r="C982" t="str">
            <v>Rozměr: 550x612x850 mm</v>
          </cell>
          <cell r="F982">
            <v>0</v>
          </cell>
        </row>
        <row r="983">
          <cell r="C983" t="str">
            <v>Příkon [230V]: 0,4 kW</v>
          </cell>
          <cell r="F983">
            <v>0</v>
          </cell>
        </row>
        <row r="984">
          <cell r="A984" t="str">
            <v>60221</v>
          </cell>
          <cell r="B984" t="str">
            <v>RMG-GM275</v>
          </cell>
          <cell r="C984" t="str">
            <v>Nářezový stroj - hladký nůž</v>
          </cell>
          <cell r="D984" t="str">
            <v>1</v>
          </cell>
          <cell r="E984" t="str">
            <v>ks</v>
          </cell>
          <cell r="F984">
            <v>13860.5</v>
          </cell>
          <cell r="G984">
            <v>13860.5</v>
          </cell>
          <cell r="I984">
            <v>13860.5</v>
          </cell>
        </row>
        <row r="985">
          <cell r="C985" t="str">
            <v>-tlakový odlitek z hliníkové slitiny</v>
          </cell>
          <cell r="F985">
            <v>0</v>
          </cell>
        </row>
        <row r="986">
          <cell r="C986" t="str">
            <v>-průměr nože 275 mm</v>
          </cell>
          <cell r="F986">
            <v>0</v>
          </cell>
        </row>
        <row r="987">
          <cell r="C987" t="str">
            <v>-tloušťka řezu 0 - 15 mm</v>
          </cell>
          <cell r="F987">
            <v>0</v>
          </cell>
        </row>
        <row r="988">
          <cell r="C988" t="str">
            <v>-max. průměr řezu 215 mm</v>
          </cell>
          <cell r="F988">
            <v>0</v>
          </cell>
        </row>
        <row r="989">
          <cell r="C989" t="str">
            <v>-rozměr stolu v 290x260 mm</v>
          </cell>
          <cell r="F989">
            <v>0</v>
          </cell>
        </row>
        <row r="990">
          <cell r="C990" t="str">
            <v>-řezný stůl uložen šikmo</v>
          </cell>
          <cell r="F990">
            <v>0</v>
          </cell>
        </row>
        <row r="991">
          <cell r="C991" t="str">
            <v>-řemínkový převod</v>
          </cell>
          <cell r="F991">
            <v>0</v>
          </cell>
        </row>
        <row r="992">
          <cell r="C992" t="str">
            <v>-brusné zařízení</v>
          </cell>
          <cell r="F992">
            <v>0</v>
          </cell>
        </row>
        <row r="993">
          <cell r="C993" t="str">
            <v>-doba chodu 10 min/5 min odpočinek</v>
          </cell>
          <cell r="F993">
            <v>0</v>
          </cell>
        </row>
        <row r="994">
          <cell r="C994" t="str">
            <v>Objednací číslo: RMG-GM275</v>
          </cell>
          <cell r="F994">
            <v>0</v>
          </cell>
        </row>
        <row r="995">
          <cell r="C995" t="str">
            <v>Rozměr: 375x445x570mm mm</v>
          </cell>
          <cell r="F995">
            <v>0</v>
          </cell>
        </row>
        <row r="996">
          <cell r="C996" t="str">
            <v>Příkon [230V]: 0,176 kW</v>
          </cell>
          <cell r="F996">
            <v>0</v>
          </cell>
        </row>
        <row r="997">
          <cell r="A997" t="str">
            <v>60223</v>
          </cell>
          <cell r="B997" t="str">
            <v>JIP-S01-18070</v>
          </cell>
          <cell r="C997" t="str">
            <v>Pracovní stůl jednoduchý</v>
          </cell>
          <cell r="D997" t="str">
            <v>1</v>
          </cell>
          <cell r="E997" t="str">
            <v>ks</v>
          </cell>
          <cell r="F997">
            <v>11354.4</v>
          </cell>
          <cell r="G997">
            <v>11354.4</v>
          </cell>
          <cell r="I997">
            <v>11354.4</v>
          </cell>
        </row>
        <row r="998">
          <cell r="C998" t="str">
            <v>-použitý materiál :DIN 1.4301</v>
          </cell>
          <cell r="F998">
            <v>0</v>
          </cell>
        </row>
        <row r="999">
          <cell r="C999" t="str">
            <v>-pracovní deska tl.36 mm</v>
          </cell>
          <cell r="F999">
            <v>0</v>
          </cell>
        </row>
        <row r="1000">
          <cell r="C1000" t="str">
            <v>-výška zadního lemu 40 mm</v>
          </cell>
          <cell r="F1000">
            <v>0</v>
          </cell>
        </row>
        <row r="1001">
          <cell r="C1001" t="str">
            <v>-základní výška stolu 850 mm</v>
          </cell>
          <cell r="F1001">
            <v>0</v>
          </cell>
        </row>
        <row r="1002">
          <cell r="C1002" t="str">
            <v>-podstavná výška 780 mm</v>
          </cell>
          <cell r="F1002">
            <v>0</v>
          </cell>
        </row>
        <row r="1003">
          <cell r="C1003" t="str">
            <v>-výšková stavitelnost +45 mm</v>
          </cell>
          <cell r="F1003">
            <v>0</v>
          </cell>
        </row>
        <row r="1004">
          <cell r="C1004" t="str">
            <v>Objednací číslo: JIP-S01-18070</v>
          </cell>
          <cell r="F1004">
            <v>0</v>
          </cell>
        </row>
        <row r="1005">
          <cell r="C1005" t="str">
            <v>Rozměr: 1800x700x850 mm</v>
          </cell>
          <cell r="F1005">
            <v>0</v>
          </cell>
        </row>
        <row r="1006">
          <cell r="A1006" t="str">
            <v>60224</v>
          </cell>
          <cell r="B1006" t="str">
            <v>JIP-P1X-15040</v>
          </cell>
          <cell r="C1006" t="str">
            <v>Nástěnná police jednopatrová - plná</v>
          </cell>
          <cell r="D1006" t="str">
            <v>1</v>
          </cell>
          <cell r="E1006" t="str">
            <v>ks</v>
          </cell>
          <cell r="F1006">
            <v>3564.9</v>
          </cell>
          <cell r="G1006">
            <v>3564.9</v>
          </cell>
          <cell r="I1006">
            <v>3564.9</v>
          </cell>
        </row>
        <row r="1007">
          <cell r="C1007" t="str">
            <v>-použitý materiál : DIN 1.4301</v>
          </cell>
          <cell r="F1007">
            <v>0</v>
          </cell>
        </row>
        <row r="1008">
          <cell r="C1008" t="str">
            <v>-základní výška police 300 mm</v>
          </cell>
          <cell r="F1008">
            <v>0</v>
          </cell>
        </row>
        <row r="1009">
          <cell r="C1009" t="str">
            <v>-1x plná police</v>
          </cell>
          <cell r="F1009">
            <v>0</v>
          </cell>
        </row>
        <row r="1010">
          <cell r="C1010" t="str">
            <v>Objednací číslo: JIP-P1X-15040</v>
          </cell>
          <cell r="F1010">
            <v>0</v>
          </cell>
        </row>
        <row r="1011">
          <cell r="C1011" t="str">
            <v>Rozměr: 1500x400x300 mm</v>
          </cell>
          <cell r="F1011">
            <v>0</v>
          </cell>
        </row>
        <row r="1012">
          <cell r="A1012" t="str">
            <v>60225</v>
          </cell>
          <cell r="B1012" t="str">
            <v>KAR-DELICE S</v>
          </cell>
          <cell r="C1012" t="str">
            <v>Výrobník horké čokolády DELICE S</v>
          </cell>
          <cell r="D1012" t="str">
            <v>1</v>
          </cell>
          <cell r="E1012" t="str">
            <v>ks</v>
          </cell>
          <cell r="F1012">
            <v>0</v>
          </cell>
          <cell r="G1012">
            <v>0</v>
          </cell>
          <cell r="I1012">
            <v>0</v>
          </cell>
        </row>
        <row r="1013">
          <cell r="A1013" t="str">
            <v>60226</v>
          </cell>
          <cell r="B1013" t="str">
            <v>CAR-Tema-e2</v>
          </cell>
          <cell r="C1013" t="str">
            <v>Kávovar dvoupákový Tema e2</v>
          </cell>
          <cell r="D1013" t="str">
            <v>1</v>
          </cell>
          <cell r="E1013" t="str">
            <v>ks</v>
          </cell>
          <cell r="F1013">
            <v>0</v>
          </cell>
          <cell r="G1013">
            <v>0</v>
          </cell>
          <cell r="I1013">
            <v>0</v>
          </cell>
        </row>
        <row r="1014">
          <cell r="A1014" t="str">
            <v>60227</v>
          </cell>
          <cell r="B1014" t="str">
            <v>CAR-M3</v>
          </cell>
          <cell r="C1014" t="str">
            <v>Mlýnek M3 ke kávovarům</v>
          </cell>
          <cell r="D1014" t="str">
            <v>1</v>
          </cell>
          <cell r="E1014" t="str">
            <v>ks</v>
          </cell>
          <cell r="F1014">
            <v>0</v>
          </cell>
          <cell r="G1014">
            <v>0</v>
          </cell>
          <cell r="I1014">
            <v>0</v>
          </cell>
        </row>
        <row r="1015">
          <cell r="A1015" t="str">
            <v>60228</v>
          </cell>
          <cell r="B1015" t="str">
            <v>JIP-PNO/40</v>
          </cell>
          <cell r="C1015" t="str">
            <v>Pojízdná nádoba na odpadky 40 litrů</v>
          </cell>
          <cell r="D1015" t="str">
            <v>1</v>
          </cell>
          <cell r="E1015" t="str">
            <v>ks</v>
          </cell>
          <cell r="F1015">
            <v>5054</v>
          </cell>
          <cell r="G1015">
            <v>5054</v>
          </cell>
          <cell r="I1015">
            <v>5054</v>
          </cell>
        </row>
        <row r="1016">
          <cell r="C1016" t="str">
            <v>-použitý materiál : DIN 1.4301</v>
          </cell>
          <cell r="F1016">
            <v>0</v>
          </cell>
        </row>
        <row r="1017">
          <cell r="C1017" t="str">
            <v>-opatřená víkem</v>
          </cell>
          <cell r="F1017">
            <v>0</v>
          </cell>
        </row>
        <row r="1018">
          <cell r="C1018" t="str">
            <v>-3x otočné kolečko d=50</v>
          </cell>
          <cell r="F1018">
            <v>0</v>
          </cell>
        </row>
        <row r="1019">
          <cell r="C1019" t="str">
            <v>Objednací číslo: JIP-PNO/40</v>
          </cell>
          <cell r="F1019">
            <v>0</v>
          </cell>
        </row>
        <row r="1020">
          <cell r="C1020" t="str">
            <v>Rozměr: pr.350x620v mm</v>
          </cell>
          <cell r="F1020">
            <v>0</v>
          </cell>
        </row>
        <row r="1021">
          <cell r="A1021" t="str">
            <v>60300</v>
          </cell>
          <cell r="C1021" t="str">
            <v>6.03 Předsíňka</v>
          </cell>
          <cell r="D1021" t="str">
            <v>1</v>
          </cell>
          <cell r="E1021" t="str">
            <v>ks</v>
          </cell>
          <cell r="F1021">
            <v>0</v>
          </cell>
          <cell r="G1021">
            <v>0</v>
          </cell>
          <cell r="I1021">
            <v>0</v>
          </cell>
        </row>
        <row r="1022">
          <cell r="C1022" t="str">
            <v>6.04 WC - personál</v>
          </cell>
          <cell r="F1022">
            <v>0</v>
          </cell>
        </row>
        <row r="1023">
          <cell r="C1023" t="str">
            <v>6.05 WC - muži</v>
          </cell>
          <cell r="F1023">
            <v>0</v>
          </cell>
        </row>
        <row r="1024">
          <cell r="C1024" t="str">
            <v>6.06 Pisoáry</v>
          </cell>
          <cell r="F1024">
            <v>0</v>
          </cell>
        </row>
        <row r="1025">
          <cell r="C1025" t="str">
            <v>6.07 WC - ženy</v>
          </cell>
          <cell r="F1025">
            <v>0</v>
          </cell>
        </row>
        <row r="1026">
          <cell r="C1026" t="str">
            <v>6.08 Úklidová komora</v>
          </cell>
          <cell r="F1026">
            <v>0</v>
          </cell>
        </row>
        <row r="1027">
          <cell r="C1027" t="str">
            <v>6.09 Hala</v>
          </cell>
          <cell r="F1027">
            <v>0</v>
          </cell>
        </row>
        <row r="1028">
          <cell r="C1028" t="str">
            <v>6.10 Prostor pro mobilní bar</v>
          </cell>
          <cell r="F1028">
            <v>0</v>
          </cell>
        </row>
        <row r="1029">
          <cell r="C1029" t="str">
            <v>6.11 Privátní klub</v>
          </cell>
          <cell r="F1029">
            <v>0</v>
          </cell>
        </row>
        <row r="1030">
          <cell r="A1030" t="str">
            <v>70001</v>
          </cell>
          <cell r="C1030" t="str">
            <v>Montáž</v>
          </cell>
          <cell r="D1030" t="str">
            <v>1</v>
          </cell>
          <cell r="E1030" t="str">
            <v>ks</v>
          </cell>
          <cell r="F1030">
            <v>86650</v>
          </cell>
          <cell r="G1030">
            <v>86650</v>
          </cell>
          <cell r="I1030">
            <v>86650</v>
          </cell>
        </row>
        <row r="1031">
          <cell r="C1031" t="str">
            <v>vč. dopravy, technického a technologického zaškolení, revizí</v>
          </cell>
        </row>
        <row r="1033">
          <cell r="C1033" t="str">
            <v>CELKEM BEZ DPH :</v>
          </cell>
          <cell r="G1033">
            <v>2495535.5999999992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1_ARCHS_Bourání"/>
      <sheetName val="2_Archstav"/>
      <sheetName val="3_Výtahy"/>
      <sheetName val="4_ZTI"/>
      <sheetName val="5_UT"/>
      <sheetName val="6_PLYN"/>
      <sheetName val="7_VZT"/>
      <sheetName val="8_EL"/>
      <sheetName val="9_GASTRO"/>
      <sheetName val="10_Venk_úprav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01c_AS"/>
      <sheetName val="nadpis"/>
      <sheetName val="rekapitulace"/>
      <sheetName val="Objekt A"/>
      <sheetName val="Kritéria"/>
      <sheetName val="SO_01c_AS"/>
      <sheetName val="Objekt_A"/>
      <sheetName val="Nabídka_-_EZS_Alarmcom_(Česky)"/>
      <sheetName val="Krycí_list"/>
      <sheetName val="SO_01c_AS1"/>
      <sheetName val="Objekt_A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a - EPS Alarmcom (Česky)"/>
      <sheetName val="Nabídka - EZS Alarmcom (Česky)"/>
      <sheetName val="Nabídka _ EZS Alarmcom _Česky_"/>
    </sheetNames>
    <sheetDataSet>
      <sheetData sheetId="0"/>
      <sheetData sheetId="1" refreshError="1">
        <row r="2">
          <cell r="C2" t="str">
            <v>Datum:28.3.2000</v>
          </cell>
        </row>
        <row r="3">
          <cell r="C3" t="str">
            <v>Alarmcom</v>
          </cell>
        </row>
        <row r="4">
          <cell r="C4" t="str">
            <v>Jakub Ševčík</v>
          </cell>
        </row>
        <row r="8">
          <cell r="A8" t="str">
            <v>OBJEKT SO 25 - 15a</v>
          </cell>
        </row>
        <row r="10">
          <cell r="A10" t="str">
            <v>Typ</v>
          </cell>
          <cell r="B10" t="str">
            <v>Popis položek</v>
          </cell>
          <cell r="E10" t="str">
            <v>Počet</v>
          </cell>
          <cell r="F10" t="str">
            <v>Cena za kus</v>
          </cell>
          <cell r="G10" t="str">
            <v>Cena celkem</v>
          </cell>
        </row>
        <row r="12">
          <cell r="A12">
            <v>0</v>
          </cell>
          <cell r="B12" t="str">
            <v>[PRAZDNA POLOZKA]</v>
          </cell>
          <cell r="E12">
            <v>0</v>
          </cell>
          <cell r="F12">
            <v>0</v>
          </cell>
          <cell r="G12">
            <v>0</v>
          </cell>
        </row>
        <row r="15">
          <cell r="A15" t="str">
            <v>AC 948</v>
          </cell>
          <cell r="B15" t="str">
            <v>zabezpečovací ústředna dělitelná na 8 podsystémů), vestavěný digitální komunikátor pro komunikaci s PCO</v>
          </cell>
          <cell r="E15">
            <v>1</v>
          </cell>
          <cell r="F15">
            <v>4249</v>
          </cell>
          <cell r="G15">
            <v>4249</v>
          </cell>
        </row>
        <row r="16">
          <cell r="A16" t="str">
            <v>NX 216</v>
          </cell>
          <cell r="B16" t="str">
            <v>expander 16 smyček</v>
          </cell>
          <cell r="E16">
            <v>3</v>
          </cell>
          <cell r="F16">
            <v>2529</v>
          </cell>
          <cell r="G16">
            <v>7587</v>
          </cell>
        </row>
        <row r="21">
          <cell r="A21" t="str">
            <v>TRAFO PLAST</v>
          </cell>
          <cell r="B21" t="str">
            <v>transformátor 16V/50VA</v>
          </cell>
          <cell r="E21">
            <v>2</v>
          </cell>
          <cell r="F21">
            <v>580</v>
          </cell>
          <cell r="G21">
            <v>1160</v>
          </cell>
        </row>
        <row r="22">
          <cell r="A22" t="str">
            <v>PS 12170 U</v>
          </cell>
          <cell r="B22" t="str">
            <v>aku 12V/17Ah</v>
          </cell>
          <cell r="E22">
            <v>2</v>
          </cell>
          <cell r="F22">
            <v>1722</v>
          </cell>
          <cell r="G22">
            <v>3444</v>
          </cell>
        </row>
        <row r="25">
          <cell r="A25" t="str">
            <v>IR 310 C</v>
          </cell>
          <cell r="B25" t="str">
            <v>infrapasivní pohybový detektor, technologie VISATEC, dosah 18 m</v>
          </cell>
          <cell r="E25">
            <v>10</v>
          </cell>
          <cell r="F25">
            <v>4689</v>
          </cell>
          <cell r="G25">
            <v>46890</v>
          </cell>
        </row>
        <row r="26">
          <cell r="A26" t="str">
            <v>IR 200 C</v>
          </cell>
          <cell r="B26" t="str">
            <v>infrapasivní pohybový detektor, technologie VISATEC II, dosah 15 m vějíř, 25m záclona</v>
          </cell>
          <cell r="E26">
            <v>10</v>
          </cell>
          <cell r="F26">
            <v>1720</v>
          </cell>
          <cell r="G26">
            <v>17200</v>
          </cell>
        </row>
        <row r="27">
          <cell r="A27" t="str">
            <v>IS 434</v>
          </cell>
          <cell r="B27" t="str">
            <v>infračervená závora (vysílač/přijímač), dvojpaprsková, dosah 80/40m - včetně příslušenství pro montáž na sloup (není součástí dodávky). Potřebný průměr sloupu - 40 mm (standardní sloup např pro plot)</v>
          </cell>
          <cell r="E27">
            <v>8</v>
          </cell>
          <cell r="F27">
            <v>7150</v>
          </cell>
          <cell r="G27">
            <v>57200</v>
          </cell>
        </row>
        <row r="28">
          <cell r="A28" t="str">
            <v>MK 470</v>
          </cell>
          <cell r="B28" t="str">
            <v>polarizovaný magnetický kontakt, povrchová montáž</v>
          </cell>
          <cell r="E28">
            <v>110</v>
          </cell>
          <cell r="F28">
            <v>699</v>
          </cell>
          <cell r="G28">
            <v>76890</v>
          </cell>
        </row>
        <row r="29">
          <cell r="A29" t="str">
            <v>DL 500</v>
          </cell>
          <cell r="B29" t="str">
            <v>akustický detektor tříštění skla řízený mikroprocesorem, vyhodnocení na 3 frekvencích</v>
          </cell>
          <cell r="E29">
            <v>50</v>
          </cell>
          <cell r="F29">
            <v>1840</v>
          </cell>
          <cell r="G29">
            <v>92000</v>
          </cell>
        </row>
        <row r="30">
          <cell r="A30" t="str">
            <v>KPD 051</v>
          </cell>
          <cell r="B30" t="str">
            <v>propojovací krabička, 7 vstupů, šroubovací, tamper kontakt</v>
          </cell>
          <cell r="E30">
            <v>85</v>
          </cell>
          <cell r="F30">
            <v>47</v>
          </cell>
          <cell r="G30">
            <v>3995</v>
          </cell>
        </row>
        <row r="31">
          <cell r="A31" t="str">
            <v>Celkem</v>
          </cell>
          <cell r="G31">
            <v>330566</v>
          </cell>
        </row>
        <row r="33">
          <cell r="A33" t="str">
            <v>OBJEKT SO 31 - vrátnice</v>
          </cell>
        </row>
        <row r="36">
          <cell r="A36">
            <v>0</v>
          </cell>
          <cell r="B36" t="str">
            <v>[PRAZDNA POLOZKA]</v>
          </cell>
          <cell r="E36">
            <v>0</v>
          </cell>
          <cell r="F36">
            <v>0</v>
          </cell>
          <cell r="G36">
            <v>0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_1A Výkaz výměr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 11_1A Výkaz výměr"/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ídka - EPS Alarmcom (Česky)"/>
      <sheetName val="Nabídka - EZS Alarmcom (Česky)"/>
      <sheetName val="Nabídka _ EZS Alarmcom _Česky_"/>
      <sheetName val="Nabídka_-_EPS_Alarmcom_(Česky)"/>
      <sheetName val="Nabídka_-_EZS_Alarmcom_(Česky)"/>
      <sheetName val="Nabídka___EZS_Alarmcom__Česky_"/>
      <sheetName val="Nabídka_-_EPS_Alarmcom_(Česky)1"/>
      <sheetName val="Nabídka_-_EZS_Alarmcom_(Česky)1"/>
      <sheetName val="Nabídka___EZS_Alarmcom__Česky_1"/>
      <sheetName val="Nabídka_-_EPS_Alarmcom_(Česky)2"/>
      <sheetName val="Nabídka_-_EZS_Alarmcom_(Česky)2"/>
      <sheetName val="Nabídka___EZS_Alarmcom__Česky_2"/>
    </sheetNames>
    <sheetDataSet>
      <sheetData sheetId="0"/>
      <sheetData sheetId="1" refreshError="1">
        <row r="3">
          <cell r="C3" t="str">
            <v>Alarmcom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2">
          <cell r="C2" t="str">
            <v>4.9 Technické plyny</v>
          </cell>
        </row>
        <row r="5">
          <cell r="A5" t="str">
            <v xml:space="preserve">SO 01 </v>
          </cell>
          <cell r="C5" t="str">
            <v>Dostavba</v>
          </cell>
        </row>
      </sheetData>
      <sheetData sheetId="1" refreshError="1">
        <row r="22">
          <cell r="E22">
            <v>0</v>
          </cell>
          <cell r="F22">
            <v>0</v>
          </cell>
          <cell r="H22">
            <v>0</v>
          </cell>
          <cell r="I22">
            <v>0</v>
          </cell>
        </row>
        <row r="35">
          <cell r="H35">
            <v>0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ummaryBelow="0"/>
    <pageSetUpPr fitToPage="1"/>
  </sheetPr>
  <dimension ref="A1:F28"/>
  <sheetViews>
    <sheetView tabSelected="1" zoomScaleNormal="100" workbookViewId="0"/>
  </sheetViews>
  <sheetFormatPr defaultColWidth="9.140625" defaultRowHeight="12.75"/>
  <cols>
    <col min="1" max="1" width="12.28515625" style="2" customWidth="1"/>
    <col min="2" max="2" width="51.140625" style="2" customWidth="1"/>
    <col min="3" max="3" width="21.42578125" style="2" customWidth="1"/>
    <col min="4" max="4" width="20.140625" style="2" customWidth="1"/>
    <col min="5" max="5" width="24.28515625" style="2" customWidth="1"/>
    <col min="6" max="7" width="9.140625" style="2"/>
    <col min="8" max="8" width="9.140625" style="2" customWidth="1"/>
    <col min="9" max="16384" width="9.140625" style="2"/>
  </cols>
  <sheetData>
    <row r="1" spans="1:6" ht="15.75" customHeight="1">
      <c r="A1" s="1"/>
      <c r="C1" s="3"/>
      <c r="D1" s="4"/>
    </row>
    <row r="2" spans="1:6" ht="19.899999999999999" customHeight="1">
      <c r="A2" s="64"/>
      <c r="B2" s="80" t="s">
        <v>85</v>
      </c>
      <c r="C2" s="24"/>
      <c r="D2" s="24"/>
      <c r="E2" s="24"/>
      <c r="F2" s="64"/>
    </row>
    <row r="3" spans="1:6" ht="19.899999999999999" customHeight="1">
      <c r="A3" s="64"/>
      <c r="B3" s="80" t="s">
        <v>86</v>
      </c>
      <c r="C3" s="24"/>
      <c r="D3" s="24"/>
      <c r="E3" s="24"/>
      <c r="F3" s="64"/>
    </row>
    <row r="4" spans="1:6" ht="19.899999999999999" customHeight="1">
      <c r="A4" s="65"/>
      <c r="B4" s="272"/>
      <c r="C4" s="272"/>
      <c r="D4" s="272"/>
      <c r="E4" s="272"/>
    </row>
    <row r="5" spans="1:6" ht="15.75" customHeight="1" thickBot="1">
      <c r="A5" s="63"/>
      <c r="B5" s="6"/>
      <c r="C5" s="6"/>
      <c r="D5" s="6"/>
      <c r="E5" s="6"/>
    </row>
    <row r="6" spans="1:6" ht="15.75" customHeight="1">
      <c r="A6" s="1"/>
      <c r="B6" s="5"/>
      <c r="C6" s="5"/>
      <c r="D6" s="5"/>
      <c r="E6" s="7"/>
    </row>
    <row r="7" spans="1:6" ht="15.75" customHeight="1">
      <c r="A7" s="1"/>
      <c r="B7" s="274" t="s">
        <v>2</v>
      </c>
      <c r="C7" s="274"/>
      <c r="D7" s="79"/>
      <c r="E7" s="79"/>
    </row>
    <row r="8" spans="1:6" ht="15.75" customHeight="1">
      <c r="A8" s="1"/>
      <c r="B8" s="275" t="s">
        <v>69</v>
      </c>
      <c r="C8" s="275"/>
      <c r="D8" s="8"/>
      <c r="E8" s="8"/>
    </row>
    <row r="9" spans="1:6" ht="14.25" customHeight="1">
      <c r="B9" s="9"/>
      <c r="C9" s="3"/>
      <c r="D9" s="4"/>
    </row>
    <row r="10" spans="1:6" s="12" customFormat="1" ht="13.5" thickBot="1">
      <c r="A10" s="10"/>
      <c r="B10" s="11" t="s">
        <v>1</v>
      </c>
      <c r="C10" s="11" t="s">
        <v>3</v>
      </c>
      <c r="D10" s="11" t="s">
        <v>0</v>
      </c>
      <c r="E10" s="11" t="s">
        <v>4</v>
      </c>
    </row>
    <row r="11" spans="1:6" s="13" customFormat="1">
      <c r="B11" s="14"/>
      <c r="C11" s="15"/>
      <c r="D11" s="16"/>
    </row>
    <row r="12" spans="1:6" s="13" customFormat="1" ht="30" customHeight="1">
      <c r="A12" s="76"/>
      <c r="B12" s="77" t="s">
        <v>5</v>
      </c>
      <c r="C12" s="78">
        <f>SUM(C13:C19)</f>
        <v>0</v>
      </c>
      <c r="D12" s="78">
        <f>0.21*C12</f>
        <v>0</v>
      </c>
      <c r="E12" s="78">
        <f>C12+D12</f>
        <v>0</v>
      </c>
    </row>
    <row r="13" spans="1:6" s="13" customFormat="1" ht="30" customHeight="1">
      <c r="A13" s="22" t="s">
        <v>116</v>
      </c>
      <c r="B13" s="23" t="s">
        <v>1154</v>
      </c>
      <c r="C13" s="17">
        <f>Bourání!G7</f>
        <v>0</v>
      </c>
      <c r="D13" s="17">
        <f t="shared" ref="D13:D19" si="0">0.21*C13</f>
        <v>0</v>
      </c>
      <c r="E13" s="17">
        <f t="shared" ref="E13:E19" si="1">C13+D13</f>
        <v>0</v>
      </c>
    </row>
    <row r="14" spans="1:6" s="13" customFormat="1" ht="30" customHeight="1">
      <c r="A14" s="66" t="s">
        <v>117</v>
      </c>
      <c r="B14" s="67" t="s">
        <v>7</v>
      </c>
      <c r="C14" s="68">
        <f>Archstav!G7</f>
        <v>0</v>
      </c>
      <c r="D14" s="17">
        <f t="shared" ref="D14:D18" si="2">0.21*C14</f>
        <v>0</v>
      </c>
      <c r="E14" s="17">
        <f t="shared" ref="E14:E18" si="3">C14+D14</f>
        <v>0</v>
      </c>
    </row>
    <row r="15" spans="1:6" s="13" customFormat="1" ht="30" customHeight="1">
      <c r="A15" s="66" t="s">
        <v>690</v>
      </c>
      <c r="B15" s="67" t="s">
        <v>1147</v>
      </c>
      <c r="C15" s="68">
        <f>ZTI!G84</f>
        <v>0</v>
      </c>
      <c r="D15" s="17">
        <f t="shared" si="2"/>
        <v>0</v>
      </c>
      <c r="E15" s="17">
        <f t="shared" si="3"/>
        <v>0</v>
      </c>
    </row>
    <row r="16" spans="1:6" s="13" customFormat="1" ht="30" customHeight="1">
      <c r="A16" s="66" t="s">
        <v>1148</v>
      </c>
      <c r="B16" s="67" t="s">
        <v>1149</v>
      </c>
      <c r="C16" s="68">
        <f>UT!G34</f>
        <v>0</v>
      </c>
      <c r="D16" s="17">
        <f t="shared" si="2"/>
        <v>0</v>
      </c>
      <c r="E16" s="17">
        <f t="shared" si="3"/>
        <v>0</v>
      </c>
    </row>
    <row r="17" spans="1:6" s="13" customFormat="1" ht="30" customHeight="1">
      <c r="A17" s="66" t="s">
        <v>1150</v>
      </c>
      <c r="B17" s="67" t="s">
        <v>1151</v>
      </c>
      <c r="C17" s="68">
        <f>PLYN!G30</f>
        <v>0</v>
      </c>
      <c r="D17" s="17">
        <f t="shared" si="2"/>
        <v>0</v>
      </c>
      <c r="E17" s="17">
        <f t="shared" si="3"/>
        <v>0</v>
      </c>
    </row>
    <row r="18" spans="1:6" s="13" customFormat="1" ht="30" customHeight="1">
      <c r="A18" s="66" t="s">
        <v>1152</v>
      </c>
      <c r="B18" s="67" t="s">
        <v>1153</v>
      </c>
      <c r="C18" s="68">
        <f>ELEKTRO!F220</f>
        <v>0</v>
      </c>
      <c r="D18" s="17">
        <f t="shared" si="2"/>
        <v>0</v>
      </c>
      <c r="E18" s="17">
        <f t="shared" si="3"/>
        <v>0</v>
      </c>
    </row>
    <row r="19" spans="1:6" s="13" customFormat="1" ht="30" customHeight="1">
      <c r="A19" s="66" t="s">
        <v>1200</v>
      </c>
      <c r="B19" s="67" t="s">
        <v>1201</v>
      </c>
      <c r="C19" s="68">
        <f>VZT!F42</f>
        <v>0</v>
      </c>
      <c r="D19" s="17">
        <f t="shared" si="0"/>
        <v>0</v>
      </c>
      <c r="E19" s="17">
        <f t="shared" si="1"/>
        <v>0</v>
      </c>
    </row>
    <row r="21" spans="1:6" ht="15.75">
      <c r="B21" s="3"/>
      <c r="C21" s="276" t="s">
        <v>6</v>
      </c>
      <c r="D21" s="276"/>
      <c r="E21" s="276"/>
    </row>
    <row r="22" spans="1:6">
      <c r="C22" s="18"/>
      <c r="D22" s="18"/>
      <c r="E22" s="18"/>
    </row>
    <row r="23" spans="1:6" ht="15.75">
      <c r="C23" s="19" t="s">
        <v>3</v>
      </c>
      <c r="D23" s="19" t="s">
        <v>0</v>
      </c>
      <c r="E23" s="19" t="s">
        <v>4</v>
      </c>
      <c r="F23" s="3"/>
    </row>
    <row r="24" spans="1:6" ht="15.75">
      <c r="C24" s="20">
        <f>C12</f>
        <v>0</v>
      </c>
      <c r="D24" s="20">
        <f>0.21*C24</f>
        <v>0</v>
      </c>
      <c r="E24" s="20">
        <f>C24+D24</f>
        <v>0</v>
      </c>
    </row>
    <row r="27" spans="1:6" ht="15">
      <c r="A27" s="273"/>
      <c r="B27" s="273"/>
      <c r="C27" s="273"/>
      <c r="D27" s="273"/>
      <c r="E27" s="273"/>
    </row>
    <row r="28" spans="1:6">
      <c r="C28" s="21"/>
    </row>
  </sheetData>
  <mergeCells count="5">
    <mergeCell ref="B4:E4"/>
    <mergeCell ref="A27:E27"/>
    <mergeCell ref="B7:C7"/>
    <mergeCell ref="B8:C8"/>
    <mergeCell ref="C21:E21"/>
  </mergeCells>
  <phoneticPr fontId="157" type="noConversion"/>
  <printOptions horizontalCentered="1"/>
  <pageMargins left="0.55118110236220474" right="0.39370078740157483" top="0.78740157480314965" bottom="0.78740157480314965" header="0.39370078740157483" footer="0.39370078740157483"/>
  <pageSetup paperSize="9" scale="72" orientation="portrait" r:id="rId1"/>
  <headerFooter>
    <oddFooter>&amp;L&amp;8Rekapitulace&amp;C&amp;8&amp;P z &amp;N&amp;R&amp;8&amp;D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8B9C-0F4E-4A15-81C7-AAE55EAA5C67}">
  <sheetPr>
    <outlinePr summaryBelow="0"/>
    <pageSetUpPr fitToPage="1"/>
  </sheetPr>
  <dimension ref="A1:G610"/>
  <sheetViews>
    <sheetView zoomScaleNormal="100" zoomScaleSheetLayoutView="100" workbookViewId="0"/>
  </sheetViews>
  <sheetFormatPr defaultRowHeight="12.75" outlineLevelRow="3"/>
  <cols>
    <col min="1" max="1" width="5.42578125" style="56" customWidth="1"/>
    <col min="2" max="2" width="14.28515625" style="57" customWidth="1"/>
    <col min="3" max="3" width="57.140625" style="58" customWidth="1"/>
    <col min="4" max="4" width="5.7109375" style="59" bestFit="1" customWidth="1"/>
    <col min="5" max="5" width="13.42578125" style="60" customWidth="1"/>
    <col min="6" max="6" width="12.42578125" style="61" customWidth="1"/>
    <col min="7" max="7" width="15.7109375" style="62" customWidth="1"/>
    <col min="257" max="257" width="5.42578125" customWidth="1"/>
    <col min="258" max="258" width="14.28515625" customWidth="1"/>
    <col min="259" max="259" width="57.140625" customWidth="1"/>
    <col min="260" max="260" width="5.7109375" bestFit="1" customWidth="1"/>
    <col min="261" max="261" width="13.42578125" customWidth="1"/>
    <col min="262" max="262" width="12.42578125" customWidth="1"/>
    <col min="263" max="263" width="15.7109375" customWidth="1"/>
    <col min="513" max="513" width="5.42578125" customWidth="1"/>
    <col min="514" max="514" width="14.28515625" customWidth="1"/>
    <col min="515" max="515" width="57.140625" customWidth="1"/>
    <col min="516" max="516" width="5.7109375" bestFit="1" customWidth="1"/>
    <col min="517" max="517" width="13.42578125" customWidth="1"/>
    <col min="518" max="518" width="12.42578125" customWidth="1"/>
    <col min="519" max="519" width="15.7109375" customWidth="1"/>
    <col min="769" max="769" width="5.42578125" customWidth="1"/>
    <col min="770" max="770" width="14.28515625" customWidth="1"/>
    <col min="771" max="771" width="57.140625" customWidth="1"/>
    <col min="772" max="772" width="5.7109375" bestFit="1" customWidth="1"/>
    <col min="773" max="773" width="13.42578125" customWidth="1"/>
    <col min="774" max="774" width="12.42578125" customWidth="1"/>
    <col min="775" max="775" width="15.7109375" customWidth="1"/>
    <col min="1025" max="1025" width="5.42578125" customWidth="1"/>
    <col min="1026" max="1026" width="14.28515625" customWidth="1"/>
    <col min="1027" max="1027" width="57.140625" customWidth="1"/>
    <col min="1028" max="1028" width="5.7109375" bestFit="1" customWidth="1"/>
    <col min="1029" max="1029" width="13.42578125" customWidth="1"/>
    <col min="1030" max="1030" width="12.42578125" customWidth="1"/>
    <col min="1031" max="1031" width="15.7109375" customWidth="1"/>
    <col min="1281" max="1281" width="5.42578125" customWidth="1"/>
    <col min="1282" max="1282" width="14.28515625" customWidth="1"/>
    <col min="1283" max="1283" width="57.140625" customWidth="1"/>
    <col min="1284" max="1284" width="5.7109375" bestFit="1" customWidth="1"/>
    <col min="1285" max="1285" width="13.42578125" customWidth="1"/>
    <col min="1286" max="1286" width="12.42578125" customWidth="1"/>
    <col min="1287" max="1287" width="15.7109375" customWidth="1"/>
    <col min="1537" max="1537" width="5.42578125" customWidth="1"/>
    <col min="1538" max="1538" width="14.28515625" customWidth="1"/>
    <col min="1539" max="1539" width="57.140625" customWidth="1"/>
    <col min="1540" max="1540" width="5.7109375" bestFit="1" customWidth="1"/>
    <col min="1541" max="1541" width="13.42578125" customWidth="1"/>
    <col min="1542" max="1542" width="12.42578125" customWidth="1"/>
    <col min="1543" max="1543" width="15.7109375" customWidth="1"/>
    <col min="1793" max="1793" width="5.42578125" customWidth="1"/>
    <col min="1794" max="1794" width="14.28515625" customWidth="1"/>
    <col min="1795" max="1795" width="57.140625" customWidth="1"/>
    <col min="1796" max="1796" width="5.7109375" bestFit="1" customWidth="1"/>
    <col min="1797" max="1797" width="13.42578125" customWidth="1"/>
    <col min="1798" max="1798" width="12.42578125" customWidth="1"/>
    <col min="1799" max="1799" width="15.7109375" customWidth="1"/>
    <col min="2049" max="2049" width="5.42578125" customWidth="1"/>
    <col min="2050" max="2050" width="14.28515625" customWidth="1"/>
    <col min="2051" max="2051" width="57.140625" customWidth="1"/>
    <col min="2052" max="2052" width="5.7109375" bestFit="1" customWidth="1"/>
    <col min="2053" max="2053" width="13.42578125" customWidth="1"/>
    <col min="2054" max="2054" width="12.42578125" customWidth="1"/>
    <col min="2055" max="2055" width="15.7109375" customWidth="1"/>
    <col min="2305" max="2305" width="5.42578125" customWidth="1"/>
    <col min="2306" max="2306" width="14.28515625" customWidth="1"/>
    <col min="2307" max="2307" width="57.140625" customWidth="1"/>
    <col min="2308" max="2308" width="5.7109375" bestFit="1" customWidth="1"/>
    <col min="2309" max="2309" width="13.42578125" customWidth="1"/>
    <col min="2310" max="2310" width="12.42578125" customWidth="1"/>
    <col min="2311" max="2311" width="15.7109375" customWidth="1"/>
    <col min="2561" max="2561" width="5.42578125" customWidth="1"/>
    <col min="2562" max="2562" width="14.28515625" customWidth="1"/>
    <col min="2563" max="2563" width="57.140625" customWidth="1"/>
    <col min="2564" max="2564" width="5.7109375" bestFit="1" customWidth="1"/>
    <col min="2565" max="2565" width="13.42578125" customWidth="1"/>
    <col min="2566" max="2566" width="12.42578125" customWidth="1"/>
    <col min="2567" max="2567" width="15.7109375" customWidth="1"/>
    <col min="2817" max="2817" width="5.42578125" customWidth="1"/>
    <col min="2818" max="2818" width="14.28515625" customWidth="1"/>
    <col min="2819" max="2819" width="57.140625" customWidth="1"/>
    <col min="2820" max="2820" width="5.7109375" bestFit="1" customWidth="1"/>
    <col min="2821" max="2821" width="13.42578125" customWidth="1"/>
    <col min="2822" max="2822" width="12.42578125" customWidth="1"/>
    <col min="2823" max="2823" width="15.7109375" customWidth="1"/>
    <col min="3073" max="3073" width="5.42578125" customWidth="1"/>
    <col min="3074" max="3074" width="14.28515625" customWidth="1"/>
    <col min="3075" max="3075" width="57.140625" customWidth="1"/>
    <col min="3076" max="3076" width="5.7109375" bestFit="1" customWidth="1"/>
    <col min="3077" max="3077" width="13.42578125" customWidth="1"/>
    <col min="3078" max="3078" width="12.42578125" customWidth="1"/>
    <col min="3079" max="3079" width="15.7109375" customWidth="1"/>
    <col min="3329" max="3329" width="5.42578125" customWidth="1"/>
    <col min="3330" max="3330" width="14.28515625" customWidth="1"/>
    <col min="3331" max="3331" width="57.140625" customWidth="1"/>
    <col min="3332" max="3332" width="5.7109375" bestFit="1" customWidth="1"/>
    <col min="3333" max="3333" width="13.42578125" customWidth="1"/>
    <col min="3334" max="3334" width="12.42578125" customWidth="1"/>
    <col min="3335" max="3335" width="15.7109375" customWidth="1"/>
    <col min="3585" max="3585" width="5.42578125" customWidth="1"/>
    <col min="3586" max="3586" width="14.28515625" customWidth="1"/>
    <col min="3587" max="3587" width="57.140625" customWidth="1"/>
    <col min="3588" max="3588" width="5.7109375" bestFit="1" customWidth="1"/>
    <col min="3589" max="3589" width="13.42578125" customWidth="1"/>
    <col min="3590" max="3590" width="12.42578125" customWidth="1"/>
    <col min="3591" max="3591" width="15.7109375" customWidth="1"/>
    <col min="3841" max="3841" width="5.42578125" customWidth="1"/>
    <col min="3842" max="3842" width="14.28515625" customWidth="1"/>
    <col min="3843" max="3843" width="57.140625" customWidth="1"/>
    <col min="3844" max="3844" width="5.7109375" bestFit="1" customWidth="1"/>
    <col min="3845" max="3845" width="13.42578125" customWidth="1"/>
    <col min="3846" max="3846" width="12.42578125" customWidth="1"/>
    <col min="3847" max="3847" width="15.7109375" customWidth="1"/>
    <col min="4097" max="4097" width="5.42578125" customWidth="1"/>
    <col min="4098" max="4098" width="14.28515625" customWidth="1"/>
    <col min="4099" max="4099" width="57.140625" customWidth="1"/>
    <col min="4100" max="4100" width="5.7109375" bestFit="1" customWidth="1"/>
    <col min="4101" max="4101" width="13.42578125" customWidth="1"/>
    <col min="4102" max="4102" width="12.42578125" customWidth="1"/>
    <col min="4103" max="4103" width="15.7109375" customWidth="1"/>
    <col min="4353" max="4353" width="5.42578125" customWidth="1"/>
    <col min="4354" max="4354" width="14.28515625" customWidth="1"/>
    <col min="4355" max="4355" width="57.140625" customWidth="1"/>
    <col min="4356" max="4356" width="5.7109375" bestFit="1" customWidth="1"/>
    <col min="4357" max="4357" width="13.42578125" customWidth="1"/>
    <col min="4358" max="4358" width="12.42578125" customWidth="1"/>
    <col min="4359" max="4359" width="15.7109375" customWidth="1"/>
    <col min="4609" max="4609" width="5.42578125" customWidth="1"/>
    <col min="4610" max="4610" width="14.28515625" customWidth="1"/>
    <col min="4611" max="4611" width="57.140625" customWidth="1"/>
    <col min="4612" max="4612" width="5.7109375" bestFit="1" customWidth="1"/>
    <col min="4613" max="4613" width="13.42578125" customWidth="1"/>
    <col min="4614" max="4614" width="12.42578125" customWidth="1"/>
    <col min="4615" max="4615" width="15.7109375" customWidth="1"/>
    <col min="4865" max="4865" width="5.42578125" customWidth="1"/>
    <col min="4866" max="4866" width="14.28515625" customWidth="1"/>
    <col min="4867" max="4867" width="57.140625" customWidth="1"/>
    <col min="4868" max="4868" width="5.7109375" bestFit="1" customWidth="1"/>
    <col min="4869" max="4869" width="13.42578125" customWidth="1"/>
    <col min="4870" max="4870" width="12.42578125" customWidth="1"/>
    <col min="4871" max="4871" width="15.7109375" customWidth="1"/>
    <col min="5121" max="5121" width="5.42578125" customWidth="1"/>
    <col min="5122" max="5122" width="14.28515625" customWidth="1"/>
    <col min="5123" max="5123" width="57.140625" customWidth="1"/>
    <col min="5124" max="5124" width="5.7109375" bestFit="1" customWidth="1"/>
    <col min="5125" max="5125" width="13.42578125" customWidth="1"/>
    <col min="5126" max="5126" width="12.42578125" customWidth="1"/>
    <col min="5127" max="5127" width="15.7109375" customWidth="1"/>
    <col min="5377" max="5377" width="5.42578125" customWidth="1"/>
    <col min="5378" max="5378" width="14.28515625" customWidth="1"/>
    <col min="5379" max="5379" width="57.140625" customWidth="1"/>
    <col min="5380" max="5380" width="5.7109375" bestFit="1" customWidth="1"/>
    <col min="5381" max="5381" width="13.42578125" customWidth="1"/>
    <col min="5382" max="5382" width="12.42578125" customWidth="1"/>
    <col min="5383" max="5383" width="15.7109375" customWidth="1"/>
    <col min="5633" max="5633" width="5.42578125" customWidth="1"/>
    <col min="5634" max="5634" width="14.28515625" customWidth="1"/>
    <col min="5635" max="5635" width="57.140625" customWidth="1"/>
    <col min="5636" max="5636" width="5.7109375" bestFit="1" customWidth="1"/>
    <col min="5637" max="5637" width="13.42578125" customWidth="1"/>
    <col min="5638" max="5638" width="12.42578125" customWidth="1"/>
    <col min="5639" max="5639" width="15.7109375" customWidth="1"/>
    <col min="5889" max="5889" width="5.42578125" customWidth="1"/>
    <col min="5890" max="5890" width="14.28515625" customWidth="1"/>
    <col min="5891" max="5891" width="57.140625" customWidth="1"/>
    <col min="5892" max="5892" width="5.7109375" bestFit="1" customWidth="1"/>
    <col min="5893" max="5893" width="13.42578125" customWidth="1"/>
    <col min="5894" max="5894" width="12.42578125" customWidth="1"/>
    <col min="5895" max="5895" width="15.7109375" customWidth="1"/>
    <col min="6145" max="6145" width="5.42578125" customWidth="1"/>
    <col min="6146" max="6146" width="14.28515625" customWidth="1"/>
    <col min="6147" max="6147" width="57.140625" customWidth="1"/>
    <col min="6148" max="6148" width="5.7109375" bestFit="1" customWidth="1"/>
    <col min="6149" max="6149" width="13.42578125" customWidth="1"/>
    <col min="6150" max="6150" width="12.42578125" customWidth="1"/>
    <col min="6151" max="6151" width="15.7109375" customWidth="1"/>
    <col min="6401" max="6401" width="5.42578125" customWidth="1"/>
    <col min="6402" max="6402" width="14.28515625" customWidth="1"/>
    <col min="6403" max="6403" width="57.140625" customWidth="1"/>
    <col min="6404" max="6404" width="5.7109375" bestFit="1" customWidth="1"/>
    <col min="6405" max="6405" width="13.42578125" customWidth="1"/>
    <col min="6406" max="6406" width="12.42578125" customWidth="1"/>
    <col min="6407" max="6407" width="15.7109375" customWidth="1"/>
    <col min="6657" max="6657" width="5.42578125" customWidth="1"/>
    <col min="6658" max="6658" width="14.28515625" customWidth="1"/>
    <col min="6659" max="6659" width="57.140625" customWidth="1"/>
    <col min="6660" max="6660" width="5.7109375" bestFit="1" customWidth="1"/>
    <col min="6661" max="6661" width="13.42578125" customWidth="1"/>
    <col min="6662" max="6662" width="12.42578125" customWidth="1"/>
    <col min="6663" max="6663" width="15.7109375" customWidth="1"/>
    <col min="6913" max="6913" width="5.42578125" customWidth="1"/>
    <col min="6914" max="6914" width="14.28515625" customWidth="1"/>
    <col min="6915" max="6915" width="57.140625" customWidth="1"/>
    <col min="6916" max="6916" width="5.7109375" bestFit="1" customWidth="1"/>
    <col min="6917" max="6917" width="13.42578125" customWidth="1"/>
    <col min="6918" max="6918" width="12.42578125" customWidth="1"/>
    <col min="6919" max="6919" width="15.7109375" customWidth="1"/>
    <col min="7169" max="7169" width="5.42578125" customWidth="1"/>
    <col min="7170" max="7170" width="14.28515625" customWidth="1"/>
    <col min="7171" max="7171" width="57.140625" customWidth="1"/>
    <col min="7172" max="7172" width="5.7109375" bestFit="1" customWidth="1"/>
    <col min="7173" max="7173" width="13.42578125" customWidth="1"/>
    <col min="7174" max="7174" width="12.42578125" customWidth="1"/>
    <col min="7175" max="7175" width="15.7109375" customWidth="1"/>
    <col min="7425" max="7425" width="5.42578125" customWidth="1"/>
    <col min="7426" max="7426" width="14.28515625" customWidth="1"/>
    <col min="7427" max="7427" width="57.140625" customWidth="1"/>
    <col min="7428" max="7428" width="5.7109375" bestFit="1" customWidth="1"/>
    <col min="7429" max="7429" width="13.42578125" customWidth="1"/>
    <col min="7430" max="7430" width="12.42578125" customWidth="1"/>
    <col min="7431" max="7431" width="15.7109375" customWidth="1"/>
    <col min="7681" max="7681" width="5.42578125" customWidth="1"/>
    <col min="7682" max="7682" width="14.28515625" customWidth="1"/>
    <col min="7683" max="7683" width="57.140625" customWidth="1"/>
    <col min="7684" max="7684" width="5.7109375" bestFit="1" customWidth="1"/>
    <col min="7685" max="7685" width="13.42578125" customWidth="1"/>
    <col min="7686" max="7686" width="12.42578125" customWidth="1"/>
    <col min="7687" max="7687" width="15.7109375" customWidth="1"/>
    <col min="7937" max="7937" width="5.42578125" customWidth="1"/>
    <col min="7938" max="7938" width="14.28515625" customWidth="1"/>
    <col min="7939" max="7939" width="57.140625" customWidth="1"/>
    <col min="7940" max="7940" width="5.7109375" bestFit="1" customWidth="1"/>
    <col min="7941" max="7941" width="13.42578125" customWidth="1"/>
    <col min="7942" max="7942" width="12.42578125" customWidth="1"/>
    <col min="7943" max="7943" width="15.7109375" customWidth="1"/>
    <col min="8193" max="8193" width="5.42578125" customWidth="1"/>
    <col min="8194" max="8194" width="14.28515625" customWidth="1"/>
    <col min="8195" max="8195" width="57.140625" customWidth="1"/>
    <col min="8196" max="8196" width="5.7109375" bestFit="1" customWidth="1"/>
    <col min="8197" max="8197" width="13.42578125" customWidth="1"/>
    <col min="8198" max="8198" width="12.42578125" customWidth="1"/>
    <col min="8199" max="8199" width="15.7109375" customWidth="1"/>
    <col min="8449" max="8449" width="5.42578125" customWidth="1"/>
    <col min="8450" max="8450" width="14.28515625" customWidth="1"/>
    <col min="8451" max="8451" width="57.140625" customWidth="1"/>
    <col min="8452" max="8452" width="5.7109375" bestFit="1" customWidth="1"/>
    <col min="8453" max="8453" width="13.42578125" customWidth="1"/>
    <col min="8454" max="8454" width="12.42578125" customWidth="1"/>
    <col min="8455" max="8455" width="15.7109375" customWidth="1"/>
    <col min="8705" max="8705" width="5.42578125" customWidth="1"/>
    <col min="8706" max="8706" width="14.28515625" customWidth="1"/>
    <col min="8707" max="8707" width="57.140625" customWidth="1"/>
    <col min="8708" max="8708" width="5.7109375" bestFit="1" customWidth="1"/>
    <col min="8709" max="8709" width="13.42578125" customWidth="1"/>
    <col min="8710" max="8710" width="12.42578125" customWidth="1"/>
    <col min="8711" max="8711" width="15.7109375" customWidth="1"/>
    <col min="8961" max="8961" width="5.42578125" customWidth="1"/>
    <col min="8962" max="8962" width="14.28515625" customWidth="1"/>
    <col min="8963" max="8963" width="57.140625" customWidth="1"/>
    <col min="8964" max="8964" width="5.7109375" bestFit="1" customWidth="1"/>
    <col min="8965" max="8965" width="13.42578125" customWidth="1"/>
    <col min="8966" max="8966" width="12.42578125" customWidth="1"/>
    <col min="8967" max="8967" width="15.7109375" customWidth="1"/>
    <col min="9217" max="9217" width="5.42578125" customWidth="1"/>
    <col min="9218" max="9218" width="14.28515625" customWidth="1"/>
    <col min="9219" max="9219" width="57.140625" customWidth="1"/>
    <col min="9220" max="9220" width="5.7109375" bestFit="1" customWidth="1"/>
    <col min="9221" max="9221" width="13.42578125" customWidth="1"/>
    <col min="9222" max="9222" width="12.42578125" customWidth="1"/>
    <col min="9223" max="9223" width="15.7109375" customWidth="1"/>
    <col min="9473" max="9473" width="5.42578125" customWidth="1"/>
    <col min="9474" max="9474" width="14.28515625" customWidth="1"/>
    <col min="9475" max="9475" width="57.140625" customWidth="1"/>
    <col min="9476" max="9476" width="5.7109375" bestFit="1" customWidth="1"/>
    <col min="9477" max="9477" width="13.42578125" customWidth="1"/>
    <col min="9478" max="9478" width="12.42578125" customWidth="1"/>
    <col min="9479" max="9479" width="15.7109375" customWidth="1"/>
    <col min="9729" max="9729" width="5.42578125" customWidth="1"/>
    <col min="9730" max="9730" width="14.28515625" customWidth="1"/>
    <col min="9731" max="9731" width="57.140625" customWidth="1"/>
    <col min="9732" max="9732" width="5.7109375" bestFit="1" customWidth="1"/>
    <col min="9733" max="9733" width="13.42578125" customWidth="1"/>
    <col min="9734" max="9734" width="12.42578125" customWidth="1"/>
    <col min="9735" max="9735" width="15.7109375" customWidth="1"/>
    <col min="9985" max="9985" width="5.42578125" customWidth="1"/>
    <col min="9986" max="9986" width="14.28515625" customWidth="1"/>
    <col min="9987" max="9987" width="57.140625" customWidth="1"/>
    <col min="9988" max="9988" width="5.7109375" bestFit="1" customWidth="1"/>
    <col min="9989" max="9989" width="13.42578125" customWidth="1"/>
    <col min="9990" max="9990" width="12.42578125" customWidth="1"/>
    <col min="9991" max="9991" width="15.7109375" customWidth="1"/>
    <col min="10241" max="10241" width="5.42578125" customWidth="1"/>
    <col min="10242" max="10242" width="14.28515625" customWidth="1"/>
    <col min="10243" max="10243" width="57.140625" customWidth="1"/>
    <col min="10244" max="10244" width="5.7109375" bestFit="1" customWidth="1"/>
    <col min="10245" max="10245" width="13.42578125" customWidth="1"/>
    <col min="10246" max="10246" width="12.42578125" customWidth="1"/>
    <col min="10247" max="10247" width="15.7109375" customWidth="1"/>
    <col min="10497" max="10497" width="5.42578125" customWidth="1"/>
    <col min="10498" max="10498" width="14.28515625" customWidth="1"/>
    <col min="10499" max="10499" width="57.140625" customWidth="1"/>
    <col min="10500" max="10500" width="5.7109375" bestFit="1" customWidth="1"/>
    <col min="10501" max="10501" width="13.42578125" customWidth="1"/>
    <col min="10502" max="10502" width="12.42578125" customWidth="1"/>
    <col min="10503" max="10503" width="15.7109375" customWidth="1"/>
    <col min="10753" max="10753" width="5.42578125" customWidth="1"/>
    <col min="10754" max="10754" width="14.28515625" customWidth="1"/>
    <col min="10755" max="10755" width="57.140625" customWidth="1"/>
    <col min="10756" max="10756" width="5.7109375" bestFit="1" customWidth="1"/>
    <col min="10757" max="10757" width="13.42578125" customWidth="1"/>
    <col min="10758" max="10758" width="12.42578125" customWidth="1"/>
    <col min="10759" max="10759" width="15.7109375" customWidth="1"/>
    <col min="11009" max="11009" width="5.42578125" customWidth="1"/>
    <col min="11010" max="11010" width="14.28515625" customWidth="1"/>
    <col min="11011" max="11011" width="57.140625" customWidth="1"/>
    <col min="11012" max="11012" width="5.7109375" bestFit="1" customWidth="1"/>
    <col min="11013" max="11013" width="13.42578125" customWidth="1"/>
    <col min="11014" max="11014" width="12.42578125" customWidth="1"/>
    <col min="11015" max="11015" width="15.7109375" customWidth="1"/>
    <col min="11265" max="11265" width="5.42578125" customWidth="1"/>
    <col min="11266" max="11266" width="14.28515625" customWidth="1"/>
    <col min="11267" max="11267" width="57.140625" customWidth="1"/>
    <col min="11268" max="11268" width="5.7109375" bestFit="1" customWidth="1"/>
    <col min="11269" max="11269" width="13.42578125" customWidth="1"/>
    <col min="11270" max="11270" width="12.42578125" customWidth="1"/>
    <col min="11271" max="11271" width="15.7109375" customWidth="1"/>
    <col min="11521" max="11521" width="5.42578125" customWidth="1"/>
    <col min="11522" max="11522" width="14.28515625" customWidth="1"/>
    <col min="11523" max="11523" width="57.140625" customWidth="1"/>
    <col min="11524" max="11524" width="5.7109375" bestFit="1" customWidth="1"/>
    <col min="11525" max="11525" width="13.42578125" customWidth="1"/>
    <col min="11526" max="11526" width="12.42578125" customWidth="1"/>
    <col min="11527" max="11527" width="15.7109375" customWidth="1"/>
    <col min="11777" max="11777" width="5.42578125" customWidth="1"/>
    <col min="11778" max="11778" width="14.28515625" customWidth="1"/>
    <col min="11779" max="11779" width="57.140625" customWidth="1"/>
    <col min="11780" max="11780" width="5.7109375" bestFit="1" customWidth="1"/>
    <col min="11781" max="11781" width="13.42578125" customWidth="1"/>
    <col min="11782" max="11782" width="12.42578125" customWidth="1"/>
    <col min="11783" max="11783" width="15.7109375" customWidth="1"/>
    <col min="12033" max="12033" width="5.42578125" customWidth="1"/>
    <col min="12034" max="12034" width="14.28515625" customWidth="1"/>
    <col min="12035" max="12035" width="57.140625" customWidth="1"/>
    <col min="12036" max="12036" width="5.7109375" bestFit="1" customWidth="1"/>
    <col min="12037" max="12037" width="13.42578125" customWidth="1"/>
    <col min="12038" max="12038" width="12.42578125" customWidth="1"/>
    <col min="12039" max="12039" width="15.7109375" customWidth="1"/>
    <col min="12289" max="12289" width="5.42578125" customWidth="1"/>
    <col min="12290" max="12290" width="14.28515625" customWidth="1"/>
    <col min="12291" max="12291" width="57.140625" customWidth="1"/>
    <col min="12292" max="12292" width="5.7109375" bestFit="1" customWidth="1"/>
    <col min="12293" max="12293" width="13.42578125" customWidth="1"/>
    <col min="12294" max="12294" width="12.42578125" customWidth="1"/>
    <col min="12295" max="12295" width="15.7109375" customWidth="1"/>
    <col min="12545" max="12545" width="5.42578125" customWidth="1"/>
    <col min="12546" max="12546" width="14.28515625" customWidth="1"/>
    <col min="12547" max="12547" width="57.140625" customWidth="1"/>
    <col min="12548" max="12548" width="5.7109375" bestFit="1" customWidth="1"/>
    <col min="12549" max="12549" width="13.42578125" customWidth="1"/>
    <col min="12550" max="12550" width="12.42578125" customWidth="1"/>
    <col min="12551" max="12551" width="15.7109375" customWidth="1"/>
    <col min="12801" max="12801" width="5.42578125" customWidth="1"/>
    <col min="12802" max="12802" width="14.28515625" customWidth="1"/>
    <col min="12803" max="12803" width="57.140625" customWidth="1"/>
    <col min="12804" max="12804" width="5.7109375" bestFit="1" customWidth="1"/>
    <col min="12805" max="12805" width="13.42578125" customWidth="1"/>
    <col min="12806" max="12806" width="12.42578125" customWidth="1"/>
    <col min="12807" max="12807" width="15.7109375" customWidth="1"/>
    <col min="13057" max="13057" width="5.42578125" customWidth="1"/>
    <col min="13058" max="13058" width="14.28515625" customWidth="1"/>
    <col min="13059" max="13059" width="57.140625" customWidth="1"/>
    <col min="13060" max="13060" width="5.7109375" bestFit="1" customWidth="1"/>
    <col min="13061" max="13061" width="13.42578125" customWidth="1"/>
    <col min="13062" max="13062" width="12.42578125" customWidth="1"/>
    <col min="13063" max="13063" width="15.7109375" customWidth="1"/>
    <col min="13313" max="13313" width="5.42578125" customWidth="1"/>
    <col min="13314" max="13314" width="14.28515625" customWidth="1"/>
    <col min="13315" max="13315" width="57.140625" customWidth="1"/>
    <col min="13316" max="13316" width="5.7109375" bestFit="1" customWidth="1"/>
    <col min="13317" max="13317" width="13.42578125" customWidth="1"/>
    <col min="13318" max="13318" width="12.42578125" customWidth="1"/>
    <col min="13319" max="13319" width="15.7109375" customWidth="1"/>
    <col min="13569" max="13569" width="5.42578125" customWidth="1"/>
    <col min="13570" max="13570" width="14.28515625" customWidth="1"/>
    <col min="13571" max="13571" width="57.140625" customWidth="1"/>
    <col min="13572" max="13572" width="5.7109375" bestFit="1" customWidth="1"/>
    <col min="13573" max="13573" width="13.42578125" customWidth="1"/>
    <col min="13574" max="13574" width="12.42578125" customWidth="1"/>
    <col min="13575" max="13575" width="15.7109375" customWidth="1"/>
    <col min="13825" max="13825" width="5.42578125" customWidth="1"/>
    <col min="13826" max="13826" width="14.28515625" customWidth="1"/>
    <col min="13827" max="13827" width="57.140625" customWidth="1"/>
    <col min="13828" max="13828" width="5.7109375" bestFit="1" customWidth="1"/>
    <col min="13829" max="13829" width="13.42578125" customWidth="1"/>
    <col min="13830" max="13830" width="12.42578125" customWidth="1"/>
    <col min="13831" max="13831" width="15.7109375" customWidth="1"/>
    <col min="14081" max="14081" width="5.42578125" customWidth="1"/>
    <col min="14082" max="14082" width="14.28515625" customWidth="1"/>
    <col min="14083" max="14083" width="57.140625" customWidth="1"/>
    <col min="14084" max="14084" width="5.7109375" bestFit="1" customWidth="1"/>
    <col min="14085" max="14085" width="13.42578125" customWidth="1"/>
    <col min="14086" max="14086" width="12.42578125" customWidth="1"/>
    <col min="14087" max="14087" width="15.7109375" customWidth="1"/>
    <col min="14337" max="14337" width="5.42578125" customWidth="1"/>
    <col min="14338" max="14338" width="14.28515625" customWidth="1"/>
    <col min="14339" max="14339" width="57.140625" customWidth="1"/>
    <col min="14340" max="14340" width="5.7109375" bestFit="1" customWidth="1"/>
    <col min="14341" max="14341" width="13.42578125" customWidth="1"/>
    <col min="14342" max="14342" width="12.42578125" customWidth="1"/>
    <col min="14343" max="14343" width="15.7109375" customWidth="1"/>
    <col min="14593" max="14593" width="5.42578125" customWidth="1"/>
    <col min="14594" max="14594" width="14.28515625" customWidth="1"/>
    <col min="14595" max="14595" width="57.140625" customWidth="1"/>
    <col min="14596" max="14596" width="5.7109375" bestFit="1" customWidth="1"/>
    <col min="14597" max="14597" width="13.42578125" customWidth="1"/>
    <col min="14598" max="14598" width="12.42578125" customWidth="1"/>
    <col min="14599" max="14599" width="15.7109375" customWidth="1"/>
    <col min="14849" max="14849" width="5.42578125" customWidth="1"/>
    <col min="14850" max="14850" width="14.28515625" customWidth="1"/>
    <col min="14851" max="14851" width="57.140625" customWidth="1"/>
    <col min="14852" max="14852" width="5.7109375" bestFit="1" customWidth="1"/>
    <col min="14853" max="14853" width="13.42578125" customWidth="1"/>
    <col min="14854" max="14854" width="12.42578125" customWidth="1"/>
    <col min="14855" max="14855" width="15.7109375" customWidth="1"/>
    <col min="15105" max="15105" width="5.42578125" customWidth="1"/>
    <col min="15106" max="15106" width="14.28515625" customWidth="1"/>
    <col min="15107" max="15107" width="57.140625" customWidth="1"/>
    <col min="15108" max="15108" width="5.7109375" bestFit="1" customWidth="1"/>
    <col min="15109" max="15109" width="13.42578125" customWidth="1"/>
    <col min="15110" max="15110" width="12.42578125" customWidth="1"/>
    <col min="15111" max="15111" width="15.7109375" customWidth="1"/>
    <col min="15361" max="15361" width="5.42578125" customWidth="1"/>
    <col min="15362" max="15362" width="14.28515625" customWidth="1"/>
    <col min="15363" max="15363" width="57.140625" customWidth="1"/>
    <col min="15364" max="15364" width="5.7109375" bestFit="1" customWidth="1"/>
    <col min="15365" max="15365" width="13.42578125" customWidth="1"/>
    <col min="15366" max="15366" width="12.42578125" customWidth="1"/>
    <col min="15367" max="15367" width="15.7109375" customWidth="1"/>
    <col min="15617" max="15617" width="5.42578125" customWidth="1"/>
    <col min="15618" max="15618" width="14.28515625" customWidth="1"/>
    <col min="15619" max="15619" width="57.140625" customWidth="1"/>
    <col min="15620" max="15620" width="5.7109375" bestFit="1" customWidth="1"/>
    <col min="15621" max="15621" width="13.42578125" customWidth="1"/>
    <col min="15622" max="15622" width="12.42578125" customWidth="1"/>
    <col min="15623" max="15623" width="15.7109375" customWidth="1"/>
    <col min="15873" max="15873" width="5.42578125" customWidth="1"/>
    <col min="15874" max="15874" width="14.28515625" customWidth="1"/>
    <col min="15875" max="15875" width="57.140625" customWidth="1"/>
    <col min="15876" max="15876" width="5.7109375" bestFit="1" customWidth="1"/>
    <col min="15877" max="15877" width="13.42578125" customWidth="1"/>
    <col min="15878" max="15878" width="12.42578125" customWidth="1"/>
    <col min="15879" max="15879" width="15.7109375" customWidth="1"/>
    <col min="16129" max="16129" width="5.42578125" customWidth="1"/>
    <col min="16130" max="16130" width="14.28515625" customWidth="1"/>
    <col min="16131" max="16131" width="57.140625" customWidth="1"/>
    <col min="16132" max="16132" width="5.7109375" bestFit="1" customWidth="1"/>
    <col min="16133" max="16133" width="13.42578125" customWidth="1"/>
    <col min="16134" max="16134" width="12.42578125" customWidth="1"/>
    <col min="16135" max="16135" width="15.7109375" customWidth="1"/>
  </cols>
  <sheetData>
    <row r="1" spans="1:7" ht="21.6" customHeight="1">
      <c r="A1" s="32"/>
      <c r="B1" s="24"/>
      <c r="C1" s="24"/>
      <c r="D1" s="24"/>
      <c r="E1" s="29"/>
      <c r="F1" s="30"/>
      <c r="G1" s="31"/>
    </row>
    <row r="2" spans="1:7" ht="21.6" customHeight="1">
      <c r="A2" s="32"/>
      <c r="B2" s="24"/>
      <c r="C2" s="80" t="s">
        <v>85</v>
      </c>
      <c r="D2" s="24"/>
      <c r="E2" s="29"/>
      <c r="F2" s="30"/>
      <c r="G2" s="31"/>
    </row>
    <row r="3" spans="1:7" ht="21.6" customHeight="1">
      <c r="A3" s="32"/>
      <c r="B3" s="24"/>
      <c r="C3" s="80" t="s">
        <v>86</v>
      </c>
      <c r="D3" s="24"/>
      <c r="E3" s="29"/>
      <c r="F3" s="30"/>
      <c r="G3" s="31"/>
    </row>
    <row r="4" spans="1:7" ht="21.6" customHeight="1">
      <c r="A4" s="32"/>
      <c r="B4" s="24"/>
      <c r="C4" s="24"/>
      <c r="D4" s="24"/>
      <c r="E4" s="29"/>
      <c r="F4" s="30"/>
      <c r="G4" s="31"/>
    </row>
    <row r="5" spans="1:7" s="34" customFormat="1" ht="13.5" thickBot="1">
      <c r="A5" s="25" t="s">
        <v>9</v>
      </c>
      <c r="B5" s="25" t="s">
        <v>10</v>
      </c>
      <c r="C5" s="33" t="s">
        <v>1</v>
      </c>
      <c r="D5" s="25" t="s">
        <v>11</v>
      </c>
      <c r="E5" s="25" t="s">
        <v>12</v>
      </c>
      <c r="F5" s="25" t="s">
        <v>13</v>
      </c>
      <c r="G5" s="25" t="s">
        <v>8</v>
      </c>
    </row>
    <row r="6" spans="1:7" ht="11.25" customHeight="1">
      <c r="A6" s="27"/>
      <c r="B6" s="26"/>
      <c r="C6" s="35"/>
      <c r="D6" s="36"/>
      <c r="E6" s="27"/>
      <c r="F6" s="27"/>
      <c r="G6" s="27"/>
    </row>
    <row r="7" spans="1:7" s="42" customFormat="1" ht="18.75" customHeight="1">
      <c r="A7" s="37"/>
      <c r="B7" s="38"/>
      <c r="C7" s="38" t="s">
        <v>70</v>
      </c>
      <c r="D7" s="39"/>
      <c r="E7" s="40"/>
      <c r="F7" s="41"/>
      <c r="G7" s="81">
        <f>SUBTOTAL(9,G8:G609)</f>
        <v>0</v>
      </c>
    </row>
    <row r="8" spans="1:7" s="47" customFormat="1" ht="16.5" customHeight="1" outlineLevel="1">
      <c r="A8" s="43"/>
      <c r="B8" s="44"/>
      <c r="C8" s="44" t="s">
        <v>14</v>
      </c>
      <c r="D8" s="36"/>
      <c r="E8" s="45"/>
      <c r="F8" s="46"/>
      <c r="G8" s="28">
        <f>SUBTOTAL(9,G9:G18)</f>
        <v>0</v>
      </c>
    </row>
    <row r="9" spans="1:7" s="48" customFormat="1" ht="36" outlineLevel="2">
      <c r="A9" s="69">
        <v>1</v>
      </c>
      <c r="B9" s="70" t="s">
        <v>16</v>
      </c>
      <c r="C9" s="71" t="s">
        <v>17</v>
      </c>
      <c r="D9" s="72" t="s">
        <v>15</v>
      </c>
      <c r="E9" s="73">
        <v>1</v>
      </c>
      <c r="F9" s="74">
        <v>0</v>
      </c>
      <c r="G9" s="75">
        <f t="shared" ref="G9:G17" si="0">E9*F9</f>
        <v>0</v>
      </c>
    </row>
    <row r="10" spans="1:7" s="48" customFormat="1" ht="24" outlineLevel="2">
      <c r="A10" s="69">
        <v>2</v>
      </c>
      <c r="B10" s="70" t="s">
        <v>18</v>
      </c>
      <c r="C10" s="71" t="s">
        <v>19</v>
      </c>
      <c r="D10" s="72" t="s">
        <v>15</v>
      </c>
      <c r="E10" s="73">
        <v>1</v>
      </c>
      <c r="F10" s="74">
        <v>0</v>
      </c>
      <c r="G10" s="75">
        <f t="shared" si="0"/>
        <v>0</v>
      </c>
    </row>
    <row r="11" spans="1:7" s="48" customFormat="1" ht="36" outlineLevel="2">
      <c r="A11" s="69">
        <v>3</v>
      </c>
      <c r="B11" s="70" t="s">
        <v>20</v>
      </c>
      <c r="C11" s="71" t="s">
        <v>21</v>
      </c>
      <c r="D11" s="72" t="s">
        <v>15</v>
      </c>
      <c r="E11" s="73">
        <v>1</v>
      </c>
      <c r="F11" s="74">
        <v>0</v>
      </c>
      <c r="G11" s="75">
        <f t="shared" si="0"/>
        <v>0</v>
      </c>
    </row>
    <row r="12" spans="1:7" s="48" customFormat="1" ht="36" outlineLevel="2">
      <c r="A12" s="69">
        <v>4</v>
      </c>
      <c r="B12" s="70" t="s">
        <v>22</v>
      </c>
      <c r="C12" s="71" t="s">
        <v>23</v>
      </c>
      <c r="D12" s="72" t="s">
        <v>15</v>
      </c>
      <c r="E12" s="73">
        <v>1</v>
      </c>
      <c r="F12" s="74">
        <v>0</v>
      </c>
      <c r="G12" s="75">
        <f t="shared" si="0"/>
        <v>0</v>
      </c>
    </row>
    <row r="13" spans="1:7" s="48" customFormat="1" ht="24" outlineLevel="2">
      <c r="A13" s="69">
        <v>5</v>
      </c>
      <c r="B13" s="70" t="s">
        <v>24</v>
      </c>
      <c r="C13" s="71" t="s">
        <v>25</v>
      </c>
      <c r="D13" s="72" t="s">
        <v>15</v>
      </c>
      <c r="E13" s="73">
        <v>1</v>
      </c>
      <c r="F13" s="74">
        <v>0</v>
      </c>
      <c r="G13" s="75">
        <f t="shared" si="0"/>
        <v>0</v>
      </c>
    </row>
    <row r="14" spans="1:7" s="48" customFormat="1" ht="36" outlineLevel="2">
      <c r="A14" s="69">
        <v>6</v>
      </c>
      <c r="B14" s="70" t="s">
        <v>26</v>
      </c>
      <c r="C14" s="71" t="s">
        <v>27</v>
      </c>
      <c r="D14" s="72" t="s">
        <v>15</v>
      </c>
      <c r="E14" s="73">
        <v>1</v>
      </c>
      <c r="F14" s="74">
        <v>0</v>
      </c>
      <c r="G14" s="75">
        <f t="shared" si="0"/>
        <v>0</v>
      </c>
    </row>
    <row r="15" spans="1:7" s="48" customFormat="1" ht="24" outlineLevel="2">
      <c r="A15" s="69">
        <v>7</v>
      </c>
      <c r="B15" s="70" t="s">
        <v>28</v>
      </c>
      <c r="C15" s="71" t="s">
        <v>29</v>
      </c>
      <c r="D15" s="72" t="s">
        <v>15</v>
      </c>
      <c r="E15" s="73">
        <v>1</v>
      </c>
      <c r="F15" s="74">
        <v>0</v>
      </c>
      <c r="G15" s="75">
        <f t="shared" si="0"/>
        <v>0</v>
      </c>
    </row>
    <row r="16" spans="1:7" s="48" customFormat="1" ht="24" outlineLevel="2">
      <c r="A16" s="69">
        <v>8</v>
      </c>
      <c r="B16" s="70" t="s">
        <v>118</v>
      </c>
      <c r="C16" s="71" t="s">
        <v>30</v>
      </c>
      <c r="D16" s="72" t="s">
        <v>15</v>
      </c>
      <c r="E16" s="73">
        <v>1</v>
      </c>
      <c r="F16" s="74">
        <v>0</v>
      </c>
      <c r="G16" s="75">
        <f t="shared" si="0"/>
        <v>0</v>
      </c>
    </row>
    <row r="17" spans="1:7" s="48" customFormat="1" ht="12" outlineLevel="2">
      <c r="A17" s="69">
        <v>9</v>
      </c>
      <c r="B17" s="70" t="s">
        <v>119</v>
      </c>
      <c r="C17" s="71" t="s">
        <v>31</v>
      </c>
      <c r="D17" s="72" t="s">
        <v>15</v>
      </c>
      <c r="E17" s="73">
        <v>1</v>
      </c>
      <c r="F17" s="74">
        <v>0</v>
      </c>
      <c r="G17" s="75">
        <f t="shared" si="0"/>
        <v>0</v>
      </c>
    </row>
    <row r="18" spans="1:7" s="55" customFormat="1" ht="12.75" customHeight="1" outlineLevel="2">
      <c r="A18" s="49"/>
      <c r="B18" s="50"/>
      <c r="C18" s="51"/>
      <c r="D18" s="50"/>
      <c r="E18" s="52"/>
      <c r="F18" s="53"/>
      <c r="G18" s="54"/>
    </row>
    <row r="19" spans="1:7" s="47" customFormat="1" ht="16.5" customHeight="1" outlineLevel="1">
      <c r="A19" s="43"/>
      <c r="B19" s="44"/>
      <c r="C19" s="44" t="s">
        <v>65</v>
      </c>
      <c r="D19" s="36"/>
      <c r="E19" s="45"/>
      <c r="F19" s="46"/>
      <c r="G19" s="28">
        <f>SUBTOTAL(9,G20:G35)</f>
        <v>0</v>
      </c>
    </row>
    <row r="20" spans="1:7" s="48" customFormat="1" ht="24" outlineLevel="2">
      <c r="A20" s="69">
        <v>1</v>
      </c>
      <c r="B20" s="70" t="s">
        <v>120</v>
      </c>
      <c r="C20" s="71" t="s">
        <v>121</v>
      </c>
      <c r="D20" s="72" t="s">
        <v>32</v>
      </c>
      <c r="E20" s="73">
        <v>1.5608000000000004</v>
      </c>
      <c r="F20" s="74">
        <v>0</v>
      </c>
      <c r="G20" s="75">
        <f>E20*F20</f>
        <v>0</v>
      </c>
    </row>
    <row r="21" spans="1:7" s="88" customFormat="1" ht="11.25" outlineLevel="3">
      <c r="A21" s="82"/>
      <c r="B21" s="83"/>
      <c r="C21" s="84" t="s">
        <v>362</v>
      </c>
      <c r="D21" s="83"/>
      <c r="E21" s="85">
        <v>0</v>
      </c>
      <c r="F21" s="86"/>
      <c r="G21" s="87"/>
    </row>
    <row r="22" spans="1:7" s="88" customFormat="1" ht="11.25" outlineLevel="3">
      <c r="A22" s="82"/>
      <c r="B22" s="83"/>
      <c r="C22" s="84" t="s">
        <v>363</v>
      </c>
      <c r="D22" s="83"/>
      <c r="E22" s="85">
        <v>1.5608000000000004</v>
      </c>
      <c r="F22" s="86"/>
      <c r="G22" s="87"/>
    </row>
    <row r="23" spans="1:7" s="88" customFormat="1" ht="11.25" outlineLevel="3">
      <c r="A23" s="82"/>
      <c r="B23" s="83"/>
      <c r="C23" s="84"/>
      <c r="D23" s="83"/>
      <c r="E23" s="85">
        <v>0</v>
      </c>
      <c r="F23" s="86"/>
      <c r="G23" s="87"/>
    </row>
    <row r="24" spans="1:7" s="48" customFormat="1" ht="12" outlineLevel="2">
      <c r="A24" s="69">
        <v>2</v>
      </c>
      <c r="B24" s="70" t="s">
        <v>122</v>
      </c>
      <c r="C24" s="71" t="s">
        <v>123</v>
      </c>
      <c r="D24" s="72" t="s">
        <v>32</v>
      </c>
      <c r="E24" s="73">
        <v>1.5609999999999999</v>
      </c>
      <c r="F24" s="74">
        <v>0</v>
      </c>
      <c r="G24" s="75">
        <f>E24*F24</f>
        <v>0</v>
      </c>
    </row>
    <row r="25" spans="1:7" s="88" customFormat="1" ht="11.25" outlineLevel="3">
      <c r="A25" s="82"/>
      <c r="B25" s="83"/>
      <c r="C25" s="84" t="s">
        <v>364</v>
      </c>
      <c r="D25" s="83"/>
      <c r="E25" s="85">
        <v>1.5609999999999999</v>
      </c>
      <c r="F25" s="86"/>
      <c r="G25" s="87"/>
    </row>
    <row r="26" spans="1:7" s="88" customFormat="1" ht="11.25" outlineLevel="3">
      <c r="A26" s="82"/>
      <c r="B26" s="83"/>
      <c r="C26" s="84"/>
      <c r="D26" s="83"/>
      <c r="E26" s="85">
        <v>0</v>
      </c>
      <c r="F26" s="86"/>
      <c r="G26" s="87"/>
    </row>
    <row r="27" spans="1:7" s="48" customFormat="1" ht="24" outlineLevel="2">
      <c r="A27" s="69">
        <v>3</v>
      </c>
      <c r="B27" s="70" t="s">
        <v>71</v>
      </c>
      <c r="C27" s="71" t="s">
        <v>124</v>
      </c>
      <c r="D27" s="72" t="s">
        <v>32</v>
      </c>
      <c r="E27" s="73">
        <v>1.5609999999999999</v>
      </c>
      <c r="F27" s="74">
        <v>0</v>
      </c>
      <c r="G27" s="75">
        <f>E27*F27</f>
        <v>0</v>
      </c>
    </row>
    <row r="28" spans="1:7" s="48" customFormat="1" ht="24" outlineLevel="2">
      <c r="A28" s="69">
        <v>4</v>
      </c>
      <c r="B28" s="70" t="s">
        <v>125</v>
      </c>
      <c r="C28" s="71" t="s">
        <v>126</v>
      </c>
      <c r="D28" s="72" t="s">
        <v>32</v>
      </c>
      <c r="E28" s="73">
        <v>15.61</v>
      </c>
      <c r="F28" s="74">
        <v>0</v>
      </c>
      <c r="G28" s="75">
        <f>E28*F28</f>
        <v>0</v>
      </c>
    </row>
    <row r="29" spans="1:7" s="88" customFormat="1" ht="11.25" outlineLevel="3">
      <c r="A29" s="82"/>
      <c r="B29" s="83"/>
      <c r="C29" s="84" t="s">
        <v>365</v>
      </c>
      <c r="D29" s="83"/>
      <c r="E29" s="85">
        <v>15.61</v>
      </c>
      <c r="F29" s="86"/>
      <c r="G29" s="87"/>
    </row>
    <row r="30" spans="1:7" s="88" customFormat="1" ht="11.25" outlineLevel="3">
      <c r="A30" s="82"/>
      <c r="B30" s="83"/>
      <c r="C30" s="84"/>
      <c r="D30" s="83"/>
      <c r="E30" s="85">
        <v>0</v>
      </c>
      <c r="F30" s="86"/>
      <c r="G30" s="87"/>
    </row>
    <row r="31" spans="1:7" s="48" customFormat="1" ht="12" outlineLevel="2">
      <c r="A31" s="69">
        <v>5</v>
      </c>
      <c r="B31" s="70" t="s">
        <v>72</v>
      </c>
      <c r="C31" s="71" t="s">
        <v>73</v>
      </c>
      <c r="D31" s="72" t="s">
        <v>32</v>
      </c>
      <c r="E31" s="73">
        <v>1.5609999999999999</v>
      </c>
      <c r="F31" s="74">
        <v>0</v>
      </c>
      <c r="G31" s="75">
        <f>E31*F31</f>
        <v>0</v>
      </c>
    </row>
    <row r="32" spans="1:7" s="48" customFormat="1" ht="24" outlineLevel="2">
      <c r="A32" s="69">
        <v>6</v>
      </c>
      <c r="B32" s="70" t="s">
        <v>66</v>
      </c>
      <c r="C32" s="71" t="s">
        <v>67</v>
      </c>
      <c r="D32" s="72" t="s">
        <v>35</v>
      </c>
      <c r="E32" s="73">
        <v>2.8098000000000001</v>
      </c>
      <c r="F32" s="74">
        <v>0</v>
      </c>
      <c r="G32" s="75">
        <f>E32*F32</f>
        <v>0</v>
      </c>
    </row>
    <row r="33" spans="1:7" s="88" customFormat="1" ht="11.25" outlineLevel="3">
      <c r="A33" s="82"/>
      <c r="B33" s="83"/>
      <c r="C33" s="84" t="s">
        <v>366</v>
      </c>
      <c r="D33" s="83"/>
      <c r="E33" s="85">
        <v>2.8098000000000001</v>
      </c>
      <c r="F33" s="86"/>
      <c r="G33" s="87"/>
    </row>
    <row r="34" spans="1:7" s="88" customFormat="1" ht="11.25" outlineLevel="3">
      <c r="A34" s="82"/>
      <c r="B34" s="83"/>
      <c r="C34" s="84"/>
      <c r="D34" s="83"/>
      <c r="E34" s="85">
        <v>0</v>
      </c>
      <c r="F34" s="86"/>
      <c r="G34" s="87"/>
    </row>
    <row r="35" spans="1:7" s="55" customFormat="1" ht="12.75" customHeight="1" outlineLevel="2">
      <c r="A35" s="49"/>
      <c r="B35" s="50"/>
      <c r="C35" s="51"/>
      <c r="D35" s="50"/>
      <c r="E35" s="52"/>
      <c r="F35" s="53"/>
      <c r="G35" s="54"/>
    </row>
    <row r="36" spans="1:7" s="47" customFormat="1" ht="16.5" customHeight="1" outlineLevel="1">
      <c r="A36" s="43"/>
      <c r="B36" s="44"/>
      <c r="C36" s="44" t="s">
        <v>127</v>
      </c>
      <c r="D36" s="36"/>
      <c r="E36" s="45"/>
      <c r="F36" s="46"/>
      <c r="G36" s="28">
        <f>SUBTOTAL(9,G37:G44)</f>
        <v>0</v>
      </c>
    </row>
    <row r="37" spans="1:7" s="48" customFormat="1" ht="24" outlineLevel="2">
      <c r="A37" s="69">
        <v>1</v>
      </c>
      <c r="B37" s="70" t="s">
        <v>128</v>
      </c>
      <c r="C37" s="71" t="s">
        <v>129</v>
      </c>
      <c r="D37" s="72" t="s">
        <v>32</v>
      </c>
      <c r="E37" s="73">
        <v>1.5608000000000004</v>
      </c>
      <c r="F37" s="74">
        <v>0</v>
      </c>
      <c r="G37" s="75">
        <f>E37*F37</f>
        <v>0</v>
      </c>
    </row>
    <row r="38" spans="1:7" s="88" customFormat="1" ht="11.25" outlineLevel="3">
      <c r="A38" s="82"/>
      <c r="B38" s="83"/>
      <c r="C38" s="84" t="s">
        <v>362</v>
      </c>
      <c r="D38" s="83"/>
      <c r="E38" s="85">
        <v>0</v>
      </c>
      <c r="F38" s="86"/>
      <c r="G38" s="87"/>
    </row>
    <row r="39" spans="1:7" s="88" customFormat="1" ht="11.25" outlineLevel="3">
      <c r="A39" s="82"/>
      <c r="B39" s="83"/>
      <c r="C39" s="84" t="s">
        <v>363</v>
      </c>
      <c r="D39" s="83"/>
      <c r="E39" s="85">
        <v>1.5608000000000004</v>
      </c>
      <c r="F39" s="86"/>
      <c r="G39" s="87"/>
    </row>
    <row r="40" spans="1:7" s="48" customFormat="1" ht="12" outlineLevel="2">
      <c r="A40" s="69">
        <v>2</v>
      </c>
      <c r="B40" s="70" t="s">
        <v>130</v>
      </c>
      <c r="C40" s="71" t="s">
        <v>131</v>
      </c>
      <c r="D40" s="72" t="s">
        <v>32</v>
      </c>
      <c r="E40" s="73">
        <v>10.764000000000001</v>
      </c>
      <c r="F40" s="74">
        <v>0</v>
      </c>
      <c r="G40" s="75">
        <f>E40*F40</f>
        <v>0</v>
      </c>
    </row>
    <row r="41" spans="1:7" s="88" customFormat="1" ht="11.25" outlineLevel="3">
      <c r="A41" s="82"/>
      <c r="B41" s="83"/>
      <c r="C41" s="84" t="s">
        <v>367</v>
      </c>
      <c r="D41" s="83"/>
      <c r="E41" s="85">
        <v>0</v>
      </c>
      <c r="F41" s="86"/>
      <c r="G41" s="87"/>
    </row>
    <row r="42" spans="1:7" s="88" customFormat="1" ht="11.25" outlineLevel="3">
      <c r="A42" s="82"/>
      <c r="B42" s="83"/>
      <c r="C42" s="84" t="s">
        <v>368</v>
      </c>
      <c r="D42" s="83"/>
      <c r="E42" s="85">
        <v>10.764000000000001</v>
      </c>
      <c r="F42" s="86"/>
      <c r="G42" s="87"/>
    </row>
    <row r="43" spans="1:7" s="88" customFormat="1" ht="11.25" outlineLevel="3">
      <c r="A43" s="82"/>
      <c r="B43" s="83"/>
      <c r="C43" s="84"/>
      <c r="D43" s="83"/>
      <c r="E43" s="85">
        <v>0</v>
      </c>
      <c r="F43" s="86"/>
      <c r="G43" s="87"/>
    </row>
    <row r="44" spans="1:7" s="55" customFormat="1" ht="12.75" customHeight="1" outlineLevel="2">
      <c r="A44" s="49"/>
      <c r="B44" s="50"/>
      <c r="C44" s="51"/>
      <c r="D44" s="50"/>
      <c r="E44" s="52"/>
      <c r="F44" s="53"/>
      <c r="G44" s="54"/>
    </row>
    <row r="45" spans="1:7" s="47" customFormat="1" ht="16.5" customHeight="1" outlineLevel="1">
      <c r="A45" s="43"/>
      <c r="B45" s="44"/>
      <c r="C45" s="44" t="s">
        <v>64</v>
      </c>
      <c r="D45" s="36"/>
      <c r="E45" s="45"/>
      <c r="F45" s="46"/>
      <c r="G45" s="28">
        <f>SUBTOTAL(9,G46:G126)</f>
        <v>0</v>
      </c>
    </row>
    <row r="46" spans="1:7" s="48" customFormat="1" ht="24" outlineLevel="2">
      <c r="A46" s="69">
        <v>1</v>
      </c>
      <c r="B46" s="70" t="s">
        <v>132</v>
      </c>
      <c r="C46" s="71" t="s">
        <v>133</v>
      </c>
      <c r="D46" s="72" t="s">
        <v>33</v>
      </c>
      <c r="E46" s="73">
        <v>22.973000000000006</v>
      </c>
      <c r="F46" s="74">
        <v>0</v>
      </c>
      <c r="G46" s="75">
        <f>E46*F46</f>
        <v>0</v>
      </c>
    </row>
    <row r="47" spans="1:7" s="88" customFormat="1" ht="11.25" outlineLevel="3">
      <c r="A47" s="82"/>
      <c r="B47" s="83"/>
      <c r="C47" s="84" t="s">
        <v>369</v>
      </c>
      <c r="D47" s="83"/>
      <c r="E47" s="85">
        <v>0</v>
      </c>
      <c r="F47" s="86"/>
      <c r="G47" s="87"/>
    </row>
    <row r="48" spans="1:7" s="88" customFormat="1" ht="11.25" outlineLevel="3">
      <c r="A48" s="82"/>
      <c r="B48" s="83"/>
      <c r="C48" s="84" t="s">
        <v>370</v>
      </c>
      <c r="D48" s="83"/>
      <c r="E48" s="85">
        <v>22.973000000000006</v>
      </c>
      <c r="F48" s="86"/>
      <c r="G48" s="87"/>
    </row>
    <row r="49" spans="1:7" s="88" customFormat="1" ht="11.25" outlineLevel="3">
      <c r="A49" s="82"/>
      <c r="B49" s="83"/>
      <c r="C49" s="84"/>
      <c r="D49" s="83"/>
      <c r="E49" s="85">
        <v>0</v>
      </c>
      <c r="F49" s="86"/>
      <c r="G49" s="87"/>
    </row>
    <row r="50" spans="1:7" s="48" customFormat="1" ht="24" outlineLevel="2">
      <c r="A50" s="69">
        <v>2</v>
      </c>
      <c r="B50" s="70" t="s">
        <v>134</v>
      </c>
      <c r="C50" s="71" t="s">
        <v>135</v>
      </c>
      <c r="D50" s="72" t="s">
        <v>33</v>
      </c>
      <c r="E50" s="73">
        <v>4.375</v>
      </c>
      <c r="F50" s="74">
        <v>0</v>
      </c>
      <c r="G50" s="75">
        <f>E50*F50</f>
        <v>0</v>
      </c>
    </row>
    <row r="51" spans="1:7" s="88" customFormat="1" ht="11.25" outlineLevel="3">
      <c r="A51" s="82"/>
      <c r="B51" s="83"/>
      <c r="C51" s="84" t="s">
        <v>371</v>
      </c>
      <c r="D51" s="83"/>
      <c r="E51" s="85">
        <v>0</v>
      </c>
      <c r="F51" s="86"/>
      <c r="G51" s="87"/>
    </row>
    <row r="52" spans="1:7" s="88" customFormat="1" ht="11.25" outlineLevel="3">
      <c r="A52" s="82"/>
      <c r="B52" s="83"/>
      <c r="C52" s="84" t="s">
        <v>372</v>
      </c>
      <c r="D52" s="83"/>
      <c r="E52" s="85">
        <v>0</v>
      </c>
      <c r="F52" s="86"/>
      <c r="G52" s="87"/>
    </row>
    <row r="53" spans="1:7" s="88" customFormat="1" ht="11.25" outlineLevel="3">
      <c r="A53" s="82"/>
      <c r="B53" s="83"/>
      <c r="C53" s="84" t="s">
        <v>373</v>
      </c>
      <c r="D53" s="83"/>
      <c r="E53" s="85">
        <v>4.375</v>
      </c>
      <c r="F53" s="86"/>
      <c r="G53" s="87"/>
    </row>
    <row r="54" spans="1:7" s="88" customFormat="1" ht="11.25" outlineLevel="3">
      <c r="A54" s="82"/>
      <c r="B54" s="83"/>
      <c r="C54" s="84"/>
      <c r="D54" s="83"/>
      <c r="E54" s="85">
        <v>0</v>
      </c>
      <c r="F54" s="86"/>
      <c r="G54" s="87"/>
    </row>
    <row r="55" spans="1:7" s="48" customFormat="1" ht="24" outlineLevel="2">
      <c r="A55" s="69">
        <v>3</v>
      </c>
      <c r="B55" s="70" t="s">
        <v>136</v>
      </c>
      <c r="C55" s="71" t="s">
        <v>137</v>
      </c>
      <c r="D55" s="72" t="s">
        <v>33</v>
      </c>
      <c r="E55" s="73">
        <v>43.164500000000004</v>
      </c>
      <c r="F55" s="74">
        <v>0</v>
      </c>
      <c r="G55" s="75">
        <f>E55*F55</f>
        <v>0</v>
      </c>
    </row>
    <row r="56" spans="1:7" s="88" customFormat="1" ht="11.25" outlineLevel="3">
      <c r="A56" s="82"/>
      <c r="B56" s="83"/>
      <c r="C56" s="84" t="s">
        <v>371</v>
      </c>
      <c r="D56" s="83"/>
      <c r="E56" s="85">
        <v>0</v>
      </c>
      <c r="F56" s="86"/>
      <c r="G56" s="87"/>
    </row>
    <row r="57" spans="1:7" s="88" customFormat="1" ht="11.25" outlineLevel="3">
      <c r="A57" s="82"/>
      <c r="B57" s="83"/>
      <c r="C57" s="84" t="s">
        <v>372</v>
      </c>
      <c r="D57" s="83"/>
      <c r="E57" s="85">
        <v>0</v>
      </c>
      <c r="F57" s="86"/>
      <c r="G57" s="87"/>
    </row>
    <row r="58" spans="1:7" s="88" customFormat="1" ht="11.25" outlineLevel="3">
      <c r="A58" s="82"/>
      <c r="B58" s="83"/>
      <c r="C58" s="84" t="s">
        <v>374</v>
      </c>
      <c r="D58" s="83"/>
      <c r="E58" s="85">
        <v>3.5</v>
      </c>
      <c r="F58" s="86"/>
      <c r="G58" s="87"/>
    </row>
    <row r="59" spans="1:7" s="88" customFormat="1" ht="11.25" outlineLevel="3">
      <c r="A59" s="82"/>
      <c r="B59" s="83"/>
      <c r="C59" s="84" t="s">
        <v>375</v>
      </c>
      <c r="D59" s="83"/>
      <c r="E59" s="85">
        <v>5.734</v>
      </c>
      <c r="F59" s="86"/>
      <c r="G59" s="87"/>
    </row>
    <row r="60" spans="1:7" s="88" customFormat="1" ht="11.25" outlineLevel="3">
      <c r="A60" s="82"/>
      <c r="B60" s="83"/>
      <c r="C60" s="84" t="s">
        <v>376</v>
      </c>
      <c r="D60" s="83"/>
      <c r="E60" s="85">
        <v>7.49</v>
      </c>
      <c r="F60" s="86"/>
      <c r="G60" s="87"/>
    </row>
    <row r="61" spans="1:7" s="88" customFormat="1" ht="11.25" outlineLevel="3">
      <c r="A61" s="82"/>
      <c r="B61" s="83"/>
      <c r="C61" s="84" t="s">
        <v>377</v>
      </c>
      <c r="D61" s="83"/>
      <c r="E61" s="85">
        <v>9.035499999999999</v>
      </c>
      <c r="F61" s="86"/>
      <c r="G61" s="87"/>
    </row>
    <row r="62" spans="1:7" s="88" customFormat="1" ht="11.25" outlineLevel="3">
      <c r="A62" s="82"/>
      <c r="B62" s="83"/>
      <c r="C62" s="84" t="s">
        <v>378</v>
      </c>
      <c r="D62" s="83"/>
      <c r="E62" s="85">
        <v>11.55</v>
      </c>
      <c r="F62" s="86"/>
      <c r="G62" s="87"/>
    </row>
    <row r="63" spans="1:7" s="88" customFormat="1" ht="11.25" outlineLevel="3">
      <c r="A63" s="82"/>
      <c r="B63" s="83"/>
      <c r="C63" s="84" t="s">
        <v>379</v>
      </c>
      <c r="D63" s="83"/>
      <c r="E63" s="85">
        <v>5.8550000000000004</v>
      </c>
      <c r="F63" s="86"/>
      <c r="G63" s="87"/>
    </row>
    <row r="64" spans="1:7" s="88" customFormat="1" ht="11.25" outlineLevel="3">
      <c r="A64" s="82"/>
      <c r="B64" s="83"/>
      <c r="C64" s="84"/>
      <c r="D64" s="83"/>
      <c r="E64" s="85">
        <v>0</v>
      </c>
      <c r="F64" s="86"/>
      <c r="G64" s="87"/>
    </row>
    <row r="65" spans="1:7" s="48" customFormat="1" ht="24" outlineLevel="2">
      <c r="A65" s="69">
        <v>4</v>
      </c>
      <c r="B65" s="70" t="s">
        <v>138</v>
      </c>
      <c r="C65" s="71" t="s">
        <v>139</v>
      </c>
      <c r="D65" s="72" t="s">
        <v>33</v>
      </c>
      <c r="E65" s="73">
        <v>23.1</v>
      </c>
      <c r="F65" s="74">
        <v>0</v>
      </c>
      <c r="G65" s="75">
        <f>E65*F65</f>
        <v>0</v>
      </c>
    </row>
    <row r="66" spans="1:7" s="88" customFormat="1" ht="11.25" outlineLevel="3">
      <c r="A66" s="82"/>
      <c r="B66" s="83"/>
      <c r="C66" s="84" t="s">
        <v>371</v>
      </c>
      <c r="D66" s="83"/>
      <c r="E66" s="85">
        <v>0</v>
      </c>
      <c r="F66" s="86"/>
      <c r="G66" s="87"/>
    </row>
    <row r="67" spans="1:7" s="88" customFormat="1" ht="11.25" outlineLevel="3">
      <c r="A67" s="82"/>
      <c r="B67" s="83"/>
      <c r="C67" s="84" t="s">
        <v>372</v>
      </c>
      <c r="D67" s="83"/>
      <c r="E67" s="85">
        <v>0</v>
      </c>
      <c r="F67" s="86"/>
      <c r="G67" s="87"/>
    </row>
    <row r="68" spans="1:7" s="88" customFormat="1" ht="11.25" outlineLevel="3">
      <c r="A68" s="82"/>
      <c r="B68" s="83"/>
      <c r="C68" s="84" t="s">
        <v>380</v>
      </c>
      <c r="D68" s="83"/>
      <c r="E68" s="85">
        <v>8.2249999999999996</v>
      </c>
      <c r="F68" s="86"/>
      <c r="G68" s="87"/>
    </row>
    <row r="69" spans="1:7" s="88" customFormat="1" ht="11.25" outlineLevel="3">
      <c r="A69" s="82"/>
      <c r="B69" s="83"/>
      <c r="C69" s="84" t="s">
        <v>381</v>
      </c>
      <c r="D69" s="83"/>
      <c r="E69" s="85">
        <v>11.900000000000002</v>
      </c>
      <c r="F69" s="86"/>
      <c r="G69" s="87"/>
    </row>
    <row r="70" spans="1:7" s="88" customFormat="1" ht="11.25" outlineLevel="3">
      <c r="A70" s="82"/>
      <c r="B70" s="83"/>
      <c r="C70" s="84" t="s">
        <v>382</v>
      </c>
      <c r="D70" s="83"/>
      <c r="E70" s="85">
        <v>2.9750000000000001</v>
      </c>
      <c r="F70" s="86"/>
      <c r="G70" s="87"/>
    </row>
    <row r="71" spans="1:7" s="48" customFormat="1" ht="12" outlineLevel="2">
      <c r="A71" s="69">
        <v>5</v>
      </c>
      <c r="B71" s="70" t="s">
        <v>140</v>
      </c>
      <c r="C71" s="71" t="s">
        <v>141</v>
      </c>
      <c r="D71" s="72" t="s">
        <v>33</v>
      </c>
      <c r="E71" s="73">
        <v>3.0824999999999996</v>
      </c>
      <c r="F71" s="74">
        <v>0</v>
      </c>
      <c r="G71" s="75">
        <f>E71*F71</f>
        <v>0</v>
      </c>
    </row>
    <row r="72" spans="1:7" s="88" customFormat="1" ht="11.25" outlineLevel="3">
      <c r="A72" s="82"/>
      <c r="B72" s="83"/>
      <c r="C72" s="84" t="s">
        <v>383</v>
      </c>
      <c r="D72" s="83"/>
      <c r="E72" s="85">
        <v>0</v>
      </c>
      <c r="F72" s="86"/>
      <c r="G72" s="87"/>
    </row>
    <row r="73" spans="1:7" s="88" customFormat="1" ht="11.25" outlineLevel="3">
      <c r="A73" s="82"/>
      <c r="B73" s="83"/>
      <c r="C73" s="84" t="s">
        <v>384</v>
      </c>
      <c r="D73" s="83"/>
      <c r="E73" s="85">
        <v>1.4249999999999998</v>
      </c>
      <c r="F73" s="86"/>
      <c r="G73" s="87"/>
    </row>
    <row r="74" spans="1:7" s="88" customFormat="1" ht="11.25" outlineLevel="3">
      <c r="A74" s="82"/>
      <c r="B74" s="83"/>
      <c r="C74" s="84" t="s">
        <v>385</v>
      </c>
      <c r="D74" s="83"/>
      <c r="E74" s="85">
        <v>1.6575</v>
      </c>
      <c r="F74" s="86"/>
      <c r="G74" s="87"/>
    </row>
    <row r="75" spans="1:7" s="48" customFormat="1" ht="24" outlineLevel="2">
      <c r="A75" s="69">
        <v>6</v>
      </c>
      <c r="B75" s="70" t="s">
        <v>142</v>
      </c>
      <c r="C75" s="71" t="s">
        <v>143</v>
      </c>
      <c r="D75" s="72" t="s">
        <v>32</v>
      </c>
      <c r="E75" s="73">
        <v>0.79695000000000005</v>
      </c>
      <c r="F75" s="74">
        <v>0</v>
      </c>
      <c r="G75" s="75">
        <f>E75*F75</f>
        <v>0</v>
      </c>
    </row>
    <row r="76" spans="1:7" s="88" customFormat="1" ht="11.25" outlineLevel="3">
      <c r="A76" s="82"/>
      <c r="B76" s="83"/>
      <c r="C76" s="84" t="s">
        <v>371</v>
      </c>
      <c r="D76" s="83"/>
      <c r="E76" s="85">
        <v>0</v>
      </c>
      <c r="F76" s="86"/>
      <c r="G76" s="87"/>
    </row>
    <row r="77" spans="1:7" s="88" customFormat="1" ht="11.25" outlineLevel="3">
      <c r="A77" s="82"/>
      <c r="B77" s="83"/>
      <c r="C77" s="84" t="s">
        <v>386</v>
      </c>
      <c r="D77" s="83"/>
      <c r="E77" s="85">
        <v>0.79695000000000005</v>
      </c>
      <c r="F77" s="86"/>
      <c r="G77" s="87"/>
    </row>
    <row r="78" spans="1:7" s="88" customFormat="1" ht="11.25" outlineLevel="3">
      <c r="A78" s="82"/>
      <c r="B78" s="83"/>
      <c r="C78" s="84"/>
      <c r="D78" s="83"/>
      <c r="E78" s="85">
        <v>0</v>
      </c>
      <c r="F78" s="86"/>
      <c r="G78" s="87"/>
    </row>
    <row r="79" spans="1:7" s="48" customFormat="1" ht="24" outlineLevel="2">
      <c r="A79" s="69">
        <v>7</v>
      </c>
      <c r="B79" s="70" t="s">
        <v>144</v>
      </c>
      <c r="C79" s="71" t="s">
        <v>145</v>
      </c>
      <c r="D79" s="72" t="s">
        <v>35</v>
      </c>
      <c r="E79" s="73">
        <v>0.22868999999999998</v>
      </c>
      <c r="F79" s="74">
        <v>0</v>
      </c>
      <c r="G79" s="75">
        <f>E79*F79</f>
        <v>0</v>
      </c>
    </row>
    <row r="80" spans="1:7" s="88" customFormat="1" ht="11.25" outlineLevel="3">
      <c r="A80" s="82"/>
      <c r="B80" s="83"/>
      <c r="C80" s="84" t="s">
        <v>387</v>
      </c>
      <c r="D80" s="83"/>
      <c r="E80" s="85">
        <v>0</v>
      </c>
      <c r="F80" s="86"/>
      <c r="G80" s="87"/>
    </row>
    <row r="81" spans="1:7" s="88" customFormat="1" ht="11.25" outlineLevel="3">
      <c r="A81" s="82"/>
      <c r="B81" s="83"/>
      <c r="C81" s="84" t="s">
        <v>388</v>
      </c>
      <c r="D81" s="83"/>
      <c r="E81" s="85">
        <v>4.4400000000000002E-2</v>
      </c>
      <c r="F81" s="86"/>
      <c r="G81" s="87"/>
    </row>
    <row r="82" spans="1:7" s="88" customFormat="1" ht="11.25" outlineLevel="3">
      <c r="A82" s="82"/>
      <c r="B82" s="83"/>
      <c r="C82" s="84" t="s">
        <v>389</v>
      </c>
      <c r="D82" s="83"/>
      <c r="E82" s="85">
        <v>6.6599999999999993E-2</v>
      </c>
      <c r="F82" s="86"/>
      <c r="G82" s="87"/>
    </row>
    <row r="83" spans="1:7" s="88" customFormat="1" ht="11.25" outlineLevel="3">
      <c r="A83" s="82"/>
      <c r="B83" s="83"/>
      <c r="C83" s="84" t="s">
        <v>390</v>
      </c>
      <c r="D83" s="83"/>
      <c r="E83" s="85">
        <v>8.8800000000000004E-2</v>
      </c>
      <c r="F83" s="86"/>
      <c r="G83" s="87"/>
    </row>
    <row r="84" spans="1:7" s="88" customFormat="1" ht="11.25" outlineLevel="3">
      <c r="A84" s="82"/>
      <c r="B84" s="83"/>
      <c r="C84" s="84" t="s">
        <v>391</v>
      </c>
      <c r="D84" s="83"/>
      <c r="E84" s="85">
        <v>0.19979999999999998</v>
      </c>
      <c r="F84" s="86"/>
      <c r="G84" s="87"/>
    </row>
    <row r="85" spans="1:7" s="88" customFormat="1" ht="11.25" outlineLevel="3">
      <c r="A85" s="82"/>
      <c r="B85" s="83"/>
      <c r="C85" s="84" t="s">
        <v>392</v>
      </c>
      <c r="D85" s="83"/>
      <c r="E85" s="85">
        <v>0</v>
      </c>
      <c r="F85" s="86"/>
      <c r="G85" s="87"/>
    </row>
    <row r="86" spans="1:7" s="88" customFormat="1" ht="11.25" outlineLevel="3">
      <c r="A86" s="82"/>
      <c r="B86" s="83"/>
      <c r="C86" s="84" t="s">
        <v>393</v>
      </c>
      <c r="D86" s="83"/>
      <c r="E86" s="85">
        <v>2.8890000000000002E-2</v>
      </c>
      <c r="F86" s="86"/>
      <c r="G86" s="87"/>
    </row>
    <row r="87" spans="1:7" s="88" customFormat="1" ht="11.25" outlineLevel="3">
      <c r="A87" s="82"/>
      <c r="B87" s="83"/>
      <c r="C87" s="84" t="s">
        <v>391</v>
      </c>
      <c r="D87" s="83"/>
      <c r="E87" s="85">
        <v>2.8890000000000002E-2</v>
      </c>
      <c r="F87" s="86"/>
      <c r="G87" s="87"/>
    </row>
    <row r="88" spans="1:7" s="88" customFormat="1" ht="11.25" outlineLevel="3">
      <c r="A88" s="82"/>
      <c r="B88" s="83"/>
      <c r="C88" s="84"/>
      <c r="D88" s="83"/>
      <c r="E88" s="85">
        <v>0</v>
      </c>
      <c r="F88" s="86"/>
      <c r="G88" s="87"/>
    </row>
    <row r="89" spans="1:7" s="48" customFormat="1" ht="12" outlineLevel="2">
      <c r="A89" s="69">
        <v>8</v>
      </c>
      <c r="B89" s="70" t="s">
        <v>146</v>
      </c>
      <c r="C89" s="71" t="s">
        <v>147</v>
      </c>
      <c r="D89" s="72" t="s">
        <v>35</v>
      </c>
      <c r="E89" s="73">
        <v>2.9000000000000001E-2</v>
      </c>
      <c r="F89" s="74">
        <v>0</v>
      </c>
      <c r="G89" s="75">
        <f>E89*F89</f>
        <v>0</v>
      </c>
    </row>
    <row r="90" spans="1:7" s="48" customFormat="1" ht="12" outlineLevel="2">
      <c r="A90" s="69">
        <v>9</v>
      </c>
      <c r="B90" s="70" t="s">
        <v>148</v>
      </c>
      <c r="C90" s="71" t="s">
        <v>149</v>
      </c>
      <c r="D90" s="72" t="s">
        <v>35</v>
      </c>
      <c r="E90" s="73">
        <v>0.2</v>
      </c>
      <c r="F90" s="74">
        <v>0</v>
      </c>
      <c r="G90" s="75">
        <f>E90*F90</f>
        <v>0</v>
      </c>
    </row>
    <row r="91" spans="1:7" s="48" customFormat="1" ht="12" outlineLevel="2">
      <c r="A91" s="69">
        <v>10</v>
      </c>
      <c r="B91" s="70" t="s">
        <v>150</v>
      </c>
      <c r="C91" s="71" t="s">
        <v>151</v>
      </c>
      <c r="D91" s="72" t="s">
        <v>32</v>
      </c>
      <c r="E91" s="73">
        <v>0.23760000000000003</v>
      </c>
      <c r="F91" s="74">
        <v>0</v>
      </c>
      <c r="G91" s="75">
        <f>E91*F91</f>
        <v>0</v>
      </c>
    </row>
    <row r="92" spans="1:7" s="88" customFormat="1" ht="11.25" outlineLevel="3">
      <c r="A92" s="82"/>
      <c r="B92" s="83"/>
      <c r="C92" s="84" t="s">
        <v>394</v>
      </c>
      <c r="D92" s="83"/>
      <c r="E92" s="85">
        <v>3.9600000000000003E-2</v>
      </c>
      <c r="F92" s="86"/>
      <c r="G92" s="87"/>
    </row>
    <row r="93" spans="1:7" s="88" customFormat="1" ht="11.25" outlineLevel="3">
      <c r="A93" s="82"/>
      <c r="B93" s="83"/>
      <c r="C93" s="84" t="s">
        <v>395</v>
      </c>
      <c r="D93" s="83"/>
      <c r="E93" s="85">
        <v>0.1188</v>
      </c>
      <c r="F93" s="86"/>
      <c r="G93" s="87"/>
    </row>
    <row r="94" spans="1:7" s="88" customFormat="1" ht="11.25" outlineLevel="3">
      <c r="A94" s="82"/>
      <c r="B94" s="83"/>
      <c r="C94" s="84" t="s">
        <v>396</v>
      </c>
      <c r="D94" s="83"/>
      <c r="E94" s="85">
        <v>7.9200000000000007E-2</v>
      </c>
      <c r="F94" s="86"/>
      <c r="G94" s="87"/>
    </row>
    <row r="95" spans="1:7" s="88" customFormat="1" ht="11.25" outlineLevel="3">
      <c r="A95" s="82"/>
      <c r="B95" s="83"/>
      <c r="C95" s="84"/>
      <c r="D95" s="83"/>
      <c r="E95" s="85">
        <v>0</v>
      </c>
      <c r="F95" s="86"/>
      <c r="G95" s="87"/>
    </row>
    <row r="96" spans="1:7" s="48" customFormat="1" ht="12" outlineLevel="2">
      <c r="A96" s="69">
        <v>11</v>
      </c>
      <c r="B96" s="70" t="s">
        <v>152</v>
      </c>
      <c r="C96" s="71" t="s">
        <v>153</v>
      </c>
      <c r="D96" s="72" t="s">
        <v>33</v>
      </c>
      <c r="E96" s="73">
        <v>1.08</v>
      </c>
      <c r="F96" s="74">
        <v>0</v>
      </c>
      <c r="G96" s="75">
        <f>E96*F96</f>
        <v>0</v>
      </c>
    </row>
    <row r="97" spans="1:7" s="88" customFormat="1" ht="11.25" outlineLevel="3">
      <c r="A97" s="82"/>
      <c r="B97" s="83"/>
      <c r="C97" s="84" t="s">
        <v>397</v>
      </c>
      <c r="D97" s="83"/>
      <c r="E97" s="85">
        <v>0.24</v>
      </c>
      <c r="F97" s="86"/>
      <c r="G97" s="87"/>
    </row>
    <row r="98" spans="1:7" s="88" customFormat="1" ht="11.25" outlineLevel="3">
      <c r="A98" s="82"/>
      <c r="B98" s="83"/>
      <c r="C98" s="84" t="s">
        <v>398</v>
      </c>
      <c r="D98" s="83"/>
      <c r="E98" s="85">
        <v>0.36</v>
      </c>
      <c r="F98" s="86"/>
      <c r="G98" s="87"/>
    </row>
    <row r="99" spans="1:7" s="88" customFormat="1" ht="11.25" outlineLevel="3">
      <c r="A99" s="82"/>
      <c r="B99" s="83"/>
      <c r="C99" s="84" t="s">
        <v>399</v>
      </c>
      <c r="D99" s="83"/>
      <c r="E99" s="85">
        <v>0.48</v>
      </c>
      <c r="F99" s="86"/>
      <c r="G99" s="87"/>
    </row>
    <row r="100" spans="1:7" s="88" customFormat="1" ht="11.25" outlineLevel="3">
      <c r="A100" s="82"/>
      <c r="B100" s="83"/>
      <c r="C100" s="84"/>
      <c r="D100" s="83"/>
      <c r="E100" s="85">
        <v>0</v>
      </c>
      <c r="F100" s="86"/>
      <c r="G100" s="87"/>
    </row>
    <row r="101" spans="1:7" s="48" customFormat="1" ht="24" outlineLevel="2">
      <c r="A101" s="69">
        <v>12</v>
      </c>
      <c r="B101" s="70" t="s">
        <v>154</v>
      </c>
      <c r="C101" s="71" t="s">
        <v>155</v>
      </c>
      <c r="D101" s="72" t="s">
        <v>38</v>
      </c>
      <c r="E101" s="73">
        <v>2</v>
      </c>
      <c r="F101" s="74">
        <v>0</v>
      </c>
      <c r="G101" s="75">
        <f>E101*F101</f>
        <v>0</v>
      </c>
    </row>
    <row r="102" spans="1:7" s="88" customFormat="1" ht="11.25" outlineLevel="3">
      <c r="A102" s="82"/>
      <c r="B102" s="83"/>
      <c r="C102" s="84" t="s">
        <v>400</v>
      </c>
      <c r="D102" s="83"/>
      <c r="E102" s="85">
        <v>2</v>
      </c>
      <c r="F102" s="86"/>
      <c r="G102" s="87"/>
    </row>
    <row r="103" spans="1:7" s="48" customFormat="1" ht="24" outlineLevel="2">
      <c r="A103" s="69">
        <v>13</v>
      </c>
      <c r="B103" s="70" t="s">
        <v>156</v>
      </c>
      <c r="C103" s="71" t="s">
        <v>157</v>
      </c>
      <c r="D103" s="72" t="s">
        <v>38</v>
      </c>
      <c r="E103" s="73">
        <v>8</v>
      </c>
      <c r="F103" s="74">
        <v>0</v>
      </c>
      <c r="G103" s="75">
        <f>E103*F103</f>
        <v>0</v>
      </c>
    </row>
    <row r="104" spans="1:7" s="88" customFormat="1" ht="11.25" outlineLevel="3">
      <c r="A104" s="82"/>
      <c r="B104" s="83"/>
      <c r="C104" s="84" t="s">
        <v>401</v>
      </c>
      <c r="D104" s="83"/>
      <c r="E104" s="85">
        <v>8</v>
      </c>
      <c r="F104" s="86"/>
      <c r="G104" s="87"/>
    </row>
    <row r="105" spans="1:7" s="88" customFormat="1" ht="11.25" outlineLevel="3">
      <c r="A105" s="82"/>
      <c r="B105" s="83"/>
      <c r="C105" s="84"/>
      <c r="D105" s="83"/>
      <c r="E105" s="85">
        <v>0</v>
      </c>
      <c r="F105" s="86"/>
      <c r="G105" s="87"/>
    </row>
    <row r="106" spans="1:7" s="48" customFormat="1" ht="24" outlineLevel="2">
      <c r="A106" s="69">
        <v>14</v>
      </c>
      <c r="B106" s="70" t="s">
        <v>158</v>
      </c>
      <c r="C106" s="71" t="s">
        <v>159</v>
      </c>
      <c r="D106" s="72" t="s">
        <v>38</v>
      </c>
      <c r="E106" s="73">
        <v>3</v>
      </c>
      <c r="F106" s="74">
        <v>0</v>
      </c>
      <c r="G106" s="75">
        <f>E106*F106</f>
        <v>0</v>
      </c>
    </row>
    <row r="107" spans="1:7" s="88" customFormat="1" ht="11.25" outlineLevel="3">
      <c r="A107" s="82"/>
      <c r="B107" s="83"/>
      <c r="C107" s="84" t="s">
        <v>402</v>
      </c>
      <c r="D107" s="83"/>
      <c r="E107" s="85">
        <v>3</v>
      </c>
      <c r="F107" s="86"/>
      <c r="G107" s="87"/>
    </row>
    <row r="108" spans="1:7" s="88" customFormat="1" ht="11.25" outlineLevel="3">
      <c r="A108" s="82"/>
      <c r="B108" s="83"/>
      <c r="C108" s="84"/>
      <c r="D108" s="83"/>
      <c r="E108" s="85">
        <v>0</v>
      </c>
      <c r="F108" s="86"/>
      <c r="G108" s="87"/>
    </row>
    <row r="109" spans="1:7" s="48" customFormat="1" ht="24" outlineLevel="2">
      <c r="A109" s="69">
        <v>15</v>
      </c>
      <c r="B109" s="70" t="s">
        <v>160</v>
      </c>
      <c r="C109" s="71" t="s">
        <v>161</v>
      </c>
      <c r="D109" s="72" t="s">
        <v>38</v>
      </c>
      <c r="E109" s="73">
        <v>1</v>
      </c>
      <c r="F109" s="74">
        <v>0</v>
      </c>
      <c r="G109" s="75">
        <f>E109*F109</f>
        <v>0</v>
      </c>
    </row>
    <row r="110" spans="1:7" s="88" customFormat="1" ht="11.25" outlineLevel="3">
      <c r="A110" s="82"/>
      <c r="B110" s="83"/>
      <c r="C110" s="84" t="s">
        <v>403</v>
      </c>
      <c r="D110" s="83"/>
      <c r="E110" s="85">
        <v>1</v>
      </c>
      <c r="F110" s="86"/>
      <c r="G110" s="87"/>
    </row>
    <row r="111" spans="1:7" s="88" customFormat="1" ht="11.25" outlineLevel="3">
      <c r="A111" s="82"/>
      <c r="B111" s="83"/>
      <c r="C111" s="84"/>
      <c r="D111" s="83"/>
      <c r="E111" s="85">
        <v>0</v>
      </c>
      <c r="F111" s="86"/>
      <c r="G111" s="87"/>
    </row>
    <row r="112" spans="1:7" s="48" customFormat="1" ht="24" outlineLevel="2">
      <c r="A112" s="69">
        <v>16</v>
      </c>
      <c r="B112" s="70" t="s">
        <v>162</v>
      </c>
      <c r="C112" s="71" t="s">
        <v>163</v>
      </c>
      <c r="D112" s="72" t="s">
        <v>38</v>
      </c>
      <c r="E112" s="73">
        <v>1</v>
      </c>
      <c r="F112" s="74">
        <v>0</v>
      </c>
      <c r="G112" s="75">
        <f>E112*F112</f>
        <v>0</v>
      </c>
    </row>
    <row r="113" spans="1:7" s="88" customFormat="1" ht="11.25" outlineLevel="3">
      <c r="A113" s="82"/>
      <c r="B113" s="83"/>
      <c r="C113" s="84" t="s">
        <v>403</v>
      </c>
      <c r="D113" s="83"/>
      <c r="E113" s="85">
        <v>1</v>
      </c>
      <c r="F113" s="86"/>
      <c r="G113" s="87"/>
    </row>
    <row r="114" spans="1:7" s="88" customFormat="1" ht="11.25" outlineLevel="3">
      <c r="A114" s="82"/>
      <c r="B114" s="83"/>
      <c r="C114" s="84"/>
      <c r="D114" s="83"/>
      <c r="E114" s="85">
        <v>0</v>
      </c>
      <c r="F114" s="86"/>
      <c r="G114" s="87"/>
    </row>
    <row r="115" spans="1:7" s="48" customFormat="1" ht="24" outlineLevel="2">
      <c r="A115" s="69">
        <v>17</v>
      </c>
      <c r="B115" s="70" t="s">
        <v>164</v>
      </c>
      <c r="C115" s="71" t="s">
        <v>165</v>
      </c>
      <c r="D115" s="72" t="s">
        <v>38</v>
      </c>
      <c r="E115" s="73">
        <v>1</v>
      </c>
      <c r="F115" s="74">
        <v>0</v>
      </c>
      <c r="G115" s="75">
        <f>E115*F115</f>
        <v>0</v>
      </c>
    </row>
    <row r="116" spans="1:7" s="88" customFormat="1" ht="11.25" outlineLevel="3">
      <c r="A116" s="82"/>
      <c r="B116" s="83"/>
      <c r="C116" s="84" t="s">
        <v>403</v>
      </c>
      <c r="D116" s="83"/>
      <c r="E116" s="85">
        <v>1</v>
      </c>
      <c r="F116" s="86"/>
      <c r="G116" s="87"/>
    </row>
    <row r="117" spans="1:7" s="88" customFormat="1" ht="11.25" outlineLevel="3">
      <c r="A117" s="82"/>
      <c r="B117" s="83"/>
      <c r="C117" s="84"/>
      <c r="D117" s="83"/>
      <c r="E117" s="85">
        <v>0</v>
      </c>
      <c r="F117" s="86"/>
      <c r="G117" s="87"/>
    </row>
    <row r="118" spans="1:7" s="48" customFormat="1" ht="24" outlineLevel="2">
      <c r="A118" s="69">
        <v>18</v>
      </c>
      <c r="B118" s="70" t="s">
        <v>166</v>
      </c>
      <c r="C118" s="71" t="s">
        <v>167</v>
      </c>
      <c r="D118" s="72" t="s">
        <v>34</v>
      </c>
      <c r="E118" s="73">
        <v>34.299999999999997</v>
      </c>
      <c r="F118" s="74">
        <v>0</v>
      </c>
      <c r="G118" s="75">
        <f>E118*F118</f>
        <v>0</v>
      </c>
    </row>
    <row r="119" spans="1:7" s="88" customFormat="1" ht="11.25" outlineLevel="3">
      <c r="A119" s="82"/>
      <c r="B119" s="83"/>
      <c r="C119" s="84" t="s">
        <v>371</v>
      </c>
      <c r="D119" s="83"/>
      <c r="E119" s="85">
        <v>0</v>
      </c>
      <c r="F119" s="86"/>
      <c r="G119" s="87"/>
    </row>
    <row r="120" spans="1:7" s="88" customFormat="1" ht="11.25" outlineLevel="3">
      <c r="A120" s="82"/>
      <c r="B120" s="83"/>
      <c r="C120" s="84" t="s">
        <v>404</v>
      </c>
      <c r="D120" s="83"/>
      <c r="E120" s="85">
        <v>25.5</v>
      </c>
      <c r="F120" s="86"/>
      <c r="G120" s="87"/>
    </row>
    <row r="121" spans="1:7" s="88" customFormat="1" ht="11.25" outlineLevel="3">
      <c r="A121" s="82"/>
      <c r="B121" s="83"/>
      <c r="C121" s="84" t="s">
        <v>405</v>
      </c>
      <c r="D121" s="83"/>
      <c r="E121" s="85">
        <v>8.8000000000000007</v>
      </c>
      <c r="F121" s="86"/>
      <c r="G121" s="87"/>
    </row>
    <row r="122" spans="1:7" s="48" customFormat="1" ht="24" outlineLevel="2">
      <c r="A122" s="69">
        <v>19</v>
      </c>
      <c r="B122" s="70" t="s">
        <v>168</v>
      </c>
      <c r="C122" s="71" t="s">
        <v>169</v>
      </c>
      <c r="D122" s="72" t="s">
        <v>34</v>
      </c>
      <c r="E122" s="73">
        <v>26.555</v>
      </c>
      <c r="F122" s="74">
        <v>0</v>
      </c>
      <c r="G122" s="75">
        <f>E122*F122</f>
        <v>0</v>
      </c>
    </row>
    <row r="123" spans="1:7" s="88" customFormat="1" ht="11.25" outlineLevel="3">
      <c r="A123" s="82"/>
      <c r="B123" s="83"/>
      <c r="C123" s="84" t="s">
        <v>371</v>
      </c>
      <c r="D123" s="83"/>
      <c r="E123" s="85">
        <v>0</v>
      </c>
      <c r="F123" s="86"/>
      <c r="G123" s="87"/>
    </row>
    <row r="124" spans="1:7" s="88" customFormat="1" ht="11.25" outlineLevel="3">
      <c r="A124" s="82"/>
      <c r="B124" s="83"/>
      <c r="C124" s="84" t="s">
        <v>406</v>
      </c>
      <c r="D124" s="83"/>
      <c r="E124" s="85">
        <v>16.8</v>
      </c>
      <c r="F124" s="86"/>
      <c r="G124" s="87"/>
    </row>
    <row r="125" spans="1:7" s="88" customFormat="1" ht="11.25" outlineLevel="3">
      <c r="A125" s="82"/>
      <c r="B125" s="83"/>
      <c r="C125" s="84" t="s">
        <v>407</v>
      </c>
      <c r="D125" s="83"/>
      <c r="E125" s="85">
        <v>9.7550000000000008</v>
      </c>
      <c r="F125" s="86"/>
      <c r="G125" s="87"/>
    </row>
    <row r="126" spans="1:7" s="55" customFormat="1" ht="12.75" customHeight="1" outlineLevel="2">
      <c r="A126" s="49"/>
      <c r="B126" s="50"/>
      <c r="C126" s="51"/>
      <c r="D126" s="50"/>
      <c r="E126" s="52"/>
      <c r="F126" s="53"/>
      <c r="G126" s="54"/>
    </row>
    <row r="127" spans="1:7" s="47" customFormat="1" ht="16.5" customHeight="1" outlineLevel="1">
      <c r="A127" s="43"/>
      <c r="B127" s="44"/>
      <c r="C127" s="44" t="s">
        <v>88</v>
      </c>
      <c r="D127" s="36"/>
      <c r="E127" s="45"/>
      <c r="F127" s="46"/>
      <c r="G127" s="28">
        <f>SUBTOTAL(9,G128:G143)</f>
        <v>0</v>
      </c>
    </row>
    <row r="128" spans="1:7" s="48" customFormat="1" ht="12" outlineLevel="2">
      <c r="A128" s="69">
        <v>1</v>
      </c>
      <c r="B128" s="70" t="s">
        <v>170</v>
      </c>
      <c r="C128" s="71" t="s">
        <v>171</v>
      </c>
      <c r="D128" s="72" t="s">
        <v>32</v>
      </c>
      <c r="E128" s="73">
        <v>0.73162500000000008</v>
      </c>
      <c r="F128" s="74">
        <v>0</v>
      </c>
      <c r="G128" s="75">
        <f>E128*F128</f>
        <v>0</v>
      </c>
    </row>
    <row r="129" spans="1:7" s="88" customFormat="1" ht="11.25" outlineLevel="3">
      <c r="A129" s="82"/>
      <c r="B129" s="83"/>
      <c r="C129" s="84" t="s">
        <v>408</v>
      </c>
      <c r="D129" s="83"/>
      <c r="E129" s="85">
        <v>0</v>
      </c>
      <c r="F129" s="86"/>
      <c r="G129" s="87"/>
    </row>
    <row r="130" spans="1:7" s="88" customFormat="1" ht="11.25" outlineLevel="3">
      <c r="A130" s="82"/>
      <c r="B130" s="83"/>
      <c r="C130" s="84" t="s">
        <v>409</v>
      </c>
      <c r="D130" s="83"/>
      <c r="E130" s="85">
        <v>0.73162500000000008</v>
      </c>
      <c r="F130" s="86"/>
      <c r="G130" s="87"/>
    </row>
    <row r="131" spans="1:7" s="88" customFormat="1" ht="11.25" outlineLevel="3">
      <c r="A131" s="82"/>
      <c r="B131" s="83"/>
      <c r="C131" s="84" t="s">
        <v>391</v>
      </c>
      <c r="D131" s="83"/>
      <c r="E131" s="85">
        <v>0.73162500000000008</v>
      </c>
      <c r="F131" s="86"/>
      <c r="G131" s="87"/>
    </row>
    <row r="132" spans="1:7" s="88" customFormat="1" ht="11.25" outlineLevel="3">
      <c r="A132" s="82"/>
      <c r="B132" s="83"/>
      <c r="C132" s="84"/>
      <c r="D132" s="83"/>
      <c r="E132" s="85">
        <v>0</v>
      </c>
      <c r="F132" s="86"/>
      <c r="G132" s="87"/>
    </row>
    <row r="133" spans="1:7" s="48" customFormat="1" ht="12" outlineLevel="2">
      <c r="A133" s="69">
        <v>2</v>
      </c>
      <c r="B133" s="70" t="s">
        <v>172</v>
      </c>
      <c r="C133" s="71" t="s">
        <v>173</v>
      </c>
      <c r="D133" s="72" t="s">
        <v>33</v>
      </c>
      <c r="E133" s="73">
        <v>4.8775000000000004</v>
      </c>
      <c r="F133" s="74">
        <v>0</v>
      </c>
      <c r="G133" s="75">
        <f>E133*F133</f>
        <v>0</v>
      </c>
    </row>
    <row r="134" spans="1:7" s="88" customFormat="1" ht="11.25" outlineLevel="3">
      <c r="A134" s="82"/>
      <c r="B134" s="83"/>
      <c r="C134" s="84" t="s">
        <v>408</v>
      </c>
      <c r="D134" s="83"/>
      <c r="E134" s="85">
        <v>0</v>
      </c>
      <c r="F134" s="86"/>
      <c r="G134" s="87"/>
    </row>
    <row r="135" spans="1:7" s="88" customFormat="1" ht="11.25" outlineLevel="3">
      <c r="A135" s="82"/>
      <c r="B135" s="83"/>
      <c r="C135" s="84" t="s">
        <v>410</v>
      </c>
      <c r="D135" s="83"/>
      <c r="E135" s="85">
        <v>4.8775000000000004</v>
      </c>
      <c r="F135" s="86"/>
      <c r="G135" s="87"/>
    </row>
    <row r="136" spans="1:7" s="88" customFormat="1" ht="11.25" outlineLevel="3">
      <c r="A136" s="82"/>
      <c r="B136" s="83"/>
      <c r="C136" s="84" t="s">
        <v>391</v>
      </c>
      <c r="D136" s="83"/>
      <c r="E136" s="85">
        <v>4.8775000000000004</v>
      </c>
      <c r="F136" s="86"/>
      <c r="G136" s="87"/>
    </row>
    <row r="137" spans="1:7" s="48" customFormat="1" ht="12" outlineLevel="2">
      <c r="A137" s="69">
        <v>3</v>
      </c>
      <c r="B137" s="70" t="s">
        <v>174</v>
      </c>
      <c r="C137" s="71" t="s">
        <v>175</v>
      </c>
      <c r="D137" s="72" t="s">
        <v>33</v>
      </c>
      <c r="E137" s="73">
        <v>4.8780000000000001</v>
      </c>
      <c r="F137" s="74">
        <v>0</v>
      </c>
      <c r="G137" s="75">
        <f>E137*F137</f>
        <v>0</v>
      </c>
    </row>
    <row r="138" spans="1:7" s="48" customFormat="1" ht="12" outlineLevel="2">
      <c r="A138" s="69">
        <v>4</v>
      </c>
      <c r="B138" s="70" t="s">
        <v>176</v>
      </c>
      <c r="C138" s="71" t="s">
        <v>177</v>
      </c>
      <c r="D138" s="72" t="s">
        <v>35</v>
      </c>
      <c r="E138" s="73">
        <v>4.7643419999999999E-2</v>
      </c>
      <c r="F138" s="74">
        <v>0</v>
      </c>
      <c r="G138" s="75">
        <f>E138*F138</f>
        <v>0</v>
      </c>
    </row>
    <row r="139" spans="1:7" s="88" customFormat="1" ht="11.25" outlineLevel="3">
      <c r="A139" s="82"/>
      <c r="B139" s="83"/>
      <c r="C139" s="84" t="s">
        <v>411</v>
      </c>
      <c r="D139" s="83"/>
      <c r="E139" s="85">
        <v>0</v>
      </c>
      <c r="F139" s="86"/>
      <c r="G139" s="87"/>
    </row>
    <row r="140" spans="1:7" s="88" customFormat="1" ht="11.25" outlineLevel="3">
      <c r="A140" s="82"/>
      <c r="B140" s="83"/>
      <c r="C140" s="84" t="s">
        <v>408</v>
      </c>
      <c r="D140" s="83"/>
      <c r="E140" s="85">
        <v>0</v>
      </c>
      <c r="F140" s="86"/>
      <c r="G140" s="87"/>
    </row>
    <row r="141" spans="1:7" s="88" customFormat="1" ht="11.25" outlineLevel="3">
      <c r="A141" s="82"/>
      <c r="B141" s="83"/>
      <c r="C141" s="84" t="s">
        <v>412</v>
      </c>
      <c r="D141" s="83"/>
      <c r="E141" s="85">
        <v>3.4649760000000002E-2</v>
      </c>
      <c r="F141" s="86"/>
      <c r="G141" s="87"/>
    </row>
    <row r="142" spans="1:7" s="88" customFormat="1" ht="11.25" outlineLevel="3">
      <c r="A142" s="82"/>
      <c r="B142" s="83"/>
      <c r="C142" s="84" t="s">
        <v>413</v>
      </c>
      <c r="D142" s="83"/>
      <c r="E142" s="85">
        <v>1.2993659999999999E-2</v>
      </c>
      <c r="F142" s="86"/>
      <c r="G142" s="87"/>
    </row>
    <row r="143" spans="1:7" s="55" customFormat="1" ht="12.75" customHeight="1" outlineLevel="2">
      <c r="A143" s="49"/>
      <c r="B143" s="50"/>
      <c r="C143" s="51"/>
      <c r="D143" s="50"/>
      <c r="E143" s="52"/>
      <c r="F143" s="53"/>
      <c r="G143" s="54"/>
    </row>
    <row r="144" spans="1:7" s="47" customFormat="1" ht="16.5" customHeight="1" outlineLevel="1">
      <c r="A144" s="43"/>
      <c r="B144" s="44"/>
      <c r="C144" s="44" t="s">
        <v>36</v>
      </c>
      <c r="D144" s="36"/>
      <c r="E144" s="45"/>
      <c r="F144" s="46"/>
      <c r="G144" s="28">
        <f>SUBTOTAL(9,G145:G290)</f>
        <v>0</v>
      </c>
    </row>
    <row r="145" spans="1:7" s="48" customFormat="1" ht="24" outlineLevel="2">
      <c r="A145" s="69">
        <v>1</v>
      </c>
      <c r="B145" s="70" t="s">
        <v>178</v>
      </c>
      <c r="C145" s="71" t="s">
        <v>179</v>
      </c>
      <c r="D145" s="72" t="s">
        <v>32</v>
      </c>
      <c r="E145" s="73">
        <v>6.1184000000000003</v>
      </c>
      <c r="F145" s="74">
        <v>0</v>
      </c>
      <c r="G145" s="75">
        <f>E145*F145</f>
        <v>0</v>
      </c>
    </row>
    <row r="146" spans="1:7" s="88" customFormat="1" ht="11.25" outlineLevel="3">
      <c r="A146" s="82"/>
      <c r="B146" s="83"/>
      <c r="C146" s="84" t="s">
        <v>414</v>
      </c>
      <c r="D146" s="83"/>
      <c r="E146" s="85">
        <v>0</v>
      </c>
      <c r="F146" s="86"/>
      <c r="G146" s="87"/>
    </row>
    <row r="147" spans="1:7" s="88" customFormat="1" ht="11.25" outlineLevel="3">
      <c r="A147" s="82"/>
      <c r="B147" s="83"/>
      <c r="C147" s="84" t="s">
        <v>415</v>
      </c>
      <c r="D147" s="83"/>
      <c r="E147" s="85">
        <v>6.1184000000000003</v>
      </c>
      <c r="F147" s="86"/>
      <c r="G147" s="87"/>
    </row>
    <row r="148" spans="1:7" s="88" customFormat="1" ht="11.25" outlineLevel="3">
      <c r="A148" s="82"/>
      <c r="B148" s="83"/>
      <c r="C148" s="84"/>
      <c r="D148" s="83"/>
      <c r="E148" s="85">
        <v>0</v>
      </c>
      <c r="F148" s="86"/>
      <c r="G148" s="87"/>
    </row>
    <row r="149" spans="1:7" s="48" customFormat="1" ht="12" outlineLevel="2">
      <c r="A149" s="69">
        <v>2</v>
      </c>
      <c r="B149" s="70" t="s">
        <v>180</v>
      </c>
      <c r="C149" s="71" t="s">
        <v>181</v>
      </c>
      <c r="D149" s="72" t="s">
        <v>32</v>
      </c>
      <c r="E149" s="73">
        <v>6.1180000000000003</v>
      </c>
      <c r="F149" s="74">
        <v>0</v>
      </c>
      <c r="G149" s="75">
        <f>E149*F149</f>
        <v>0</v>
      </c>
    </row>
    <row r="150" spans="1:7" s="48" customFormat="1" ht="24" outlineLevel="2">
      <c r="A150" s="69">
        <v>3</v>
      </c>
      <c r="B150" s="70" t="s">
        <v>182</v>
      </c>
      <c r="C150" s="71" t="s">
        <v>183</v>
      </c>
      <c r="D150" s="72" t="s">
        <v>32</v>
      </c>
      <c r="E150" s="73">
        <v>6.1180000000000003</v>
      </c>
      <c r="F150" s="74">
        <v>0</v>
      </c>
      <c r="G150" s="75">
        <f>E150*F150</f>
        <v>0</v>
      </c>
    </row>
    <row r="151" spans="1:7" s="48" customFormat="1" ht="12" outlineLevel="2">
      <c r="A151" s="69">
        <v>4</v>
      </c>
      <c r="B151" s="70" t="s">
        <v>184</v>
      </c>
      <c r="C151" s="71" t="s">
        <v>185</v>
      </c>
      <c r="D151" s="72" t="s">
        <v>32</v>
      </c>
      <c r="E151" s="73">
        <v>1.496</v>
      </c>
      <c r="F151" s="74">
        <v>0</v>
      </c>
      <c r="G151" s="75">
        <f>E151*F151</f>
        <v>0</v>
      </c>
    </row>
    <row r="152" spans="1:7" s="88" customFormat="1" ht="11.25" outlineLevel="3">
      <c r="A152" s="82"/>
      <c r="B152" s="83"/>
      <c r="C152" s="84" t="s">
        <v>414</v>
      </c>
      <c r="D152" s="83"/>
      <c r="E152" s="85">
        <v>0</v>
      </c>
      <c r="F152" s="86"/>
      <c r="G152" s="87"/>
    </row>
    <row r="153" spans="1:7" s="88" customFormat="1" ht="11.25" outlineLevel="3">
      <c r="A153" s="82"/>
      <c r="B153" s="83"/>
      <c r="C153" s="84" t="s">
        <v>416</v>
      </c>
      <c r="D153" s="83"/>
      <c r="E153" s="85">
        <v>0.33600000000000002</v>
      </c>
      <c r="F153" s="86"/>
      <c r="G153" s="87"/>
    </row>
    <row r="154" spans="1:7" s="88" customFormat="1" ht="11.25" outlineLevel="3">
      <c r="A154" s="82"/>
      <c r="B154" s="83"/>
      <c r="C154" s="84" t="s">
        <v>417</v>
      </c>
      <c r="D154" s="83"/>
      <c r="E154" s="85">
        <v>0.3</v>
      </c>
      <c r="F154" s="86"/>
      <c r="G154" s="87"/>
    </row>
    <row r="155" spans="1:7" s="88" customFormat="1" ht="11.25" outlineLevel="3">
      <c r="A155" s="82"/>
      <c r="B155" s="83"/>
      <c r="C155" s="84" t="s">
        <v>418</v>
      </c>
      <c r="D155" s="83"/>
      <c r="E155" s="85">
        <v>0.27039999999999997</v>
      </c>
      <c r="F155" s="86"/>
      <c r="G155" s="87"/>
    </row>
    <row r="156" spans="1:7" s="88" customFormat="1" ht="11.25" outlineLevel="3">
      <c r="A156" s="82"/>
      <c r="B156" s="83"/>
      <c r="C156" s="84" t="s">
        <v>419</v>
      </c>
      <c r="D156" s="83"/>
      <c r="E156" s="85">
        <v>0.1424</v>
      </c>
      <c r="F156" s="86"/>
      <c r="G156" s="87"/>
    </row>
    <row r="157" spans="1:7" s="88" customFormat="1" ht="11.25" outlineLevel="3">
      <c r="A157" s="82"/>
      <c r="B157" s="83"/>
      <c r="C157" s="84" t="s">
        <v>420</v>
      </c>
      <c r="D157" s="83"/>
      <c r="E157" s="85">
        <v>0.21120000000000003</v>
      </c>
      <c r="F157" s="86"/>
      <c r="G157" s="87"/>
    </row>
    <row r="158" spans="1:7" s="88" customFormat="1" ht="11.25" outlineLevel="3">
      <c r="A158" s="82"/>
      <c r="B158" s="83"/>
      <c r="C158" s="84" t="s">
        <v>421</v>
      </c>
      <c r="D158" s="83"/>
      <c r="E158" s="85">
        <v>0.23600000000000002</v>
      </c>
      <c r="F158" s="86"/>
      <c r="G158" s="87"/>
    </row>
    <row r="159" spans="1:7" s="88" customFormat="1" ht="11.25" outlineLevel="3">
      <c r="A159" s="82"/>
      <c r="B159" s="83"/>
      <c r="C159" s="84"/>
      <c r="D159" s="83"/>
      <c r="E159" s="85">
        <v>0</v>
      </c>
      <c r="F159" s="86"/>
      <c r="G159" s="87"/>
    </row>
    <row r="160" spans="1:7" s="48" customFormat="1" ht="12" outlineLevel="2">
      <c r="A160" s="69">
        <v>5</v>
      </c>
      <c r="B160" s="70" t="s">
        <v>186</v>
      </c>
      <c r="C160" s="71" t="s">
        <v>187</v>
      </c>
      <c r="D160" s="72" t="s">
        <v>35</v>
      </c>
      <c r="E160" s="73">
        <v>0.10324800000000002</v>
      </c>
      <c r="F160" s="74">
        <v>0</v>
      </c>
      <c r="G160" s="75">
        <f>E160*F160</f>
        <v>0</v>
      </c>
    </row>
    <row r="161" spans="1:7" s="88" customFormat="1" ht="11.25" outlineLevel="3">
      <c r="A161" s="82"/>
      <c r="B161" s="83"/>
      <c r="C161" s="84" t="s">
        <v>422</v>
      </c>
      <c r="D161" s="83"/>
      <c r="E161" s="85">
        <v>0</v>
      </c>
      <c r="F161" s="86"/>
      <c r="G161" s="87"/>
    </row>
    <row r="162" spans="1:7" s="88" customFormat="1" ht="11.25" outlineLevel="3">
      <c r="A162" s="82"/>
      <c r="B162" s="83"/>
      <c r="C162" s="84" t="s">
        <v>423</v>
      </c>
      <c r="D162" s="83"/>
      <c r="E162" s="85">
        <v>0</v>
      </c>
      <c r="F162" s="86"/>
      <c r="G162" s="87"/>
    </row>
    <row r="163" spans="1:7" s="88" customFormat="1" ht="11.25" outlineLevel="3">
      <c r="A163" s="82"/>
      <c r="B163" s="83"/>
      <c r="C163" s="84" t="s">
        <v>424</v>
      </c>
      <c r="D163" s="83"/>
      <c r="E163" s="85">
        <v>0.10324800000000002</v>
      </c>
      <c r="F163" s="86"/>
      <c r="G163" s="87"/>
    </row>
    <row r="164" spans="1:7" s="88" customFormat="1" ht="11.25" outlineLevel="3">
      <c r="A164" s="82"/>
      <c r="B164" s="83"/>
      <c r="C164" s="84"/>
      <c r="D164" s="83"/>
      <c r="E164" s="85">
        <v>0</v>
      </c>
      <c r="F164" s="86"/>
      <c r="G164" s="87"/>
    </row>
    <row r="165" spans="1:7" s="48" customFormat="1" ht="24" outlineLevel="2">
      <c r="A165" s="69">
        <v>6</v>
      </c>
      <c r="B165" s="70" t="s">
        <v>188</v>
      </c>
      <c r="C165" s="71" t="s">
        <v>189</v>
      </c>
      <c r="D165" s="72" t="s">
        <v>34</v>
      </c>
      <c r="E165" s="73">
        <v>128.71</v>
      </c>
      <c r="F165" s="74">
        <v>0</v>
      </c>
      <c r="G165" s="75">
        <f>E165*F165</f>
        <v>0</v>
      </c>
    </row>
    <row r="166" spans="1:7" s="88" customFormat="1" ht="11.25" outlineLevel="3">
      <c r="A166" s="82"/>
      <c r="B166" s="83"/>
      <c r="C166" s="84" t="s">
        <v>425</v>
      </c>
      <c r="D166" s="83"/>
      <c r="E166" s="85">
        <v>0</v>
      </c>
      <c r="F166" s="86"/>
      <c r="G166" s="87"/>
    </row>
    <row r="167" spans="1:7" s="88" customFormat="1" ht="11.25" outlineLevel="3">
      <c r="A167" s="82"/>
      <c r="B167" s="83"/>
      <c r="C167" s="84" t="s">
        <v>426</v>
      </c>
      <c r="D167" s="83"/>
      <c r="E167" s="85">
        <v>52.23</v>
      </c>
      <c r="F167" s="86"/>
      <c r="G167" s="87"/>
    </row>
    <row r="168" spans="1:7" s="88" customFormat="1" ht="11.25" outlineLevel="3">
      <c r="A168" s="82"/>
      <c r="B168" s="83"/>
      <c r="C168" s="84" t="s">
        <v>427</v>
      </c>
      <c r="D168" s="83"/>
      <c r="E168" s="85">
        <v>9.41</v>
      </c>
      <c r="F168" s="86"/>
      <c r="G168" s="87"/>
    </row>
    <row r="169" spans="1:7" s="88" customFormat="1" ht="11.25" outlineLevel="3">
      <c r="A169" s="82"/>
      <c r="B169" s="83"/>
      <c r="C169" s="84" t="s">
        <v>428</v>
      </c>
      <c r="D169" s="83"/>
      <c r="E169" s="85">
        <v>7.7</v>
      </c>
      <c r="F169" s="86"/>
      <c r="G169" s="87"/>
    </row>
    <row r="170" spans="1:7" s="88" customFormat="1" ht="11.25" outlineLevel="3">
      <c r="A170" s="82"/>
      <c r="B170" s="83"/>
      <c r="C170" s="84" t="s">
        <v>429</v>
      </c>
      <c r="D170" s="83"/>
      <c r="E170" s="85">
        <v>5.4700000000000006</v>
      </c>
      <c r="F170" s="86"/>
      <c r="G170" s="87"/>
    </row>
    <row r="171" spans="1:7" s="88" customFormat="1" ht="11.25" outlineLevel="3">
      <c r="A171" s="82"/>
      <c r="B171" s="83"/>
      <c r="C171" s="84" t="s">
        <v>430</v>
      </c>
      <c r="D171" s="83"/>
      <c r="E171" s="85">
        <v>6.5</v>
      </c>
      <c r="F171" s="86"/>
      <c r="G171" s="87"/>
    </row>
    <row r="172" spans="1:7" s="88" customFormat="1" ht="11.25" outlineLevel="3">
      <c r="A172" s="82"/>
      <c r="B172" s="83"/>
      <c r="C172" s="84" t="s">
        <v>431</v>
      </c>
      <c r="D172" s="83"/>
      <c r="E172" s="85">
        <v>19</v>
      </c>
      <c r="F172" s="86"/>
      <c r="G172" s="87"/>
    </row>
    <row r="173" spans="1:7" s="88" customFormat="1" ht="11.25" outlineLevel="3">
      <c r="A173" s="82"/>
      <c r="B173" s="83"/>
      <c r="C173" s="84" t="s">
        <v>432</v>
      </c>
      <c r="D173" s="83"/>
      <c r="E173" s="85">
        <v>9.66</v>
      </c>
      <c r="F173" s="86"/>
      <c r="G173" s="87"/>
    </row>
    <row r="174" spans="1:7" s="88" customFormat="1" ht="11.25" outlineLevel="3">
      <c r="A174" s="82"/>
      <c r="B174" s="83"/>
      <c r="C174" s="84" t="s">
        <v>433</v>
      </c>
      <c r="D174" s="83"/>
      <c r="E174" s="85">
        <v>9.8000000000000007</v>
      </c>
      <c r="F174" s="86"/>
      <c r="G174" s="87"/>
    </row>
    <row r="175" spans="1:7" s="88" customFormat="1" ht="11.25" outlineLevel="3">
      <c r="A175" s="82"/>
      <c r="B175" s="83"/>
      <c r="C175" s="84" t="s">
        <v>434</v>
      </c>
      <c r="D175" s="83"/>
      <c r="E175" s="85">
        <v>8.9400000000000013</v>
      </c>
      <c r="F175" s="86"/>
      <c r="G175" s="87"/>
    </row>
    <row r="176" spans="1:7" s="88" customFormat="1" ht="11.25" outlineLevel="3">
      <c r="A176" s="82"/>
      <c r="B176" s="83"/>
      <c r="C176" s="84" t="s">
        <v>391</v>
      </c>
      <c r="D176" s="83"/>
      <c r="E176" s="85">
        <v>128.71</v>
      </c>
      <c r="F176" s="86"/>
      <c r="G176" s="87"/>
    </row>
    <row r="177" spans="1:7" s="48" customFormat="1" ht="24" outlineLevel="2">
      <c r="A177" s="69">
        <v>7</v>
      </c>
      <c r="B177" s="70" t="s">
        <v>190</v>
      </c>
      <c r="C177" s="71" t="s">
        <v>191</v>
      </c>
      <c r="D177" s="72" t="s">
        <v>33</v>
      </c>
      <c r="E177" s="73">
        <v>320.77820000000003</v>
      </c>
      <c r="F177" s="74">
        <v>0</v>
      </c>
      <c r="G177" s="75">
        <f>E177*F177</f>
        <v>0</v>
      </c>
    </row>
    <row r="178" spans="1:7" s="88" customFormat="1" ht="11.25" outlineLevel="3">
      <c r="A178" s="82"/>
      <c r="B178" s="83"/>
      <c r="C178" s="84" t="s">
        <v>435</v>
      </c>
      <c r="D178" s="83"/>
      <c r="E178" s="85">
        <v>0</v>
      </c>
      <c r="F178" s="86"/>
      <c r="G178" s="87"/>
    </row>
    <row r="179" spans="1:7" s="88" customFormat="1" ht="11.25" outlineLevel="3">
      <c r="A179" s="82"/>
      <c r="B179" s="83"/>
      <c r="C179" s="84" t="s">
        <v>436</v>
      </c>
      <c r="D179" s="83"/>
      <c r="E179" s="85">
        <v>46.010000000000005</v>
      </c>
      <c r="F179" s="86"/>
      <c r="G179" s="87"/>
    </row>
    <row r="180" spans="1:7" s="88" customFormat="1" ht="11.25" outlineLevel="3">
      <c r="A180" s="82"/>
      <c r="B180" s="83"/>
      <c r="C180" s="84" t="s">
        <v>437</v>
      </c>
      <c r="D180" s="83"/>
      <c r="E180" s="85">
        <v>244.29220000000001</v>
      </c>
      <c r="F180" s="86"/>
      <c r="G180" s="87"/>
    </row>
    <row r="181" spans="1:7" s="88" customFormat="1" ht="11.25" outlineLevel="3">
      <c r="A181" s="82"/>
      <c r="B181" s="83"/>
      <c r="C181" s="84" t="s">
        <v>438</v>
      </c>
      <c r="D181" s="83"/>
      <c r="E181" s="85">
        <v>30.475999999999999</v>
      </c>
      <c r="F181" s="86"/>
      <c r="G181" s="87"/>
    </row>
    <row r="182" spans="1:7" s="88" customFormat="1" ht="11.25" outlineLevel="3">
      <c r="A182" s="82"/>
      <c r="B182" s="83"/>
      <c r="C182" s="84"/>
      <c r="D182" s="83"/>
      <c r="E182" s="85">
        <v>0</v>
      </c>
      <c r="F182" s="86"/>
      <c r="G182" s="87"/>
    </row>
    <row r="183" spans="1:7" s="48" customFormat="1" ht="12" outlineLevel="2">
      <c r="A183" s="69">
        <v>8</v>
      </c>
      <c r="B183" s="70" t="s">
        <v>192</v>
      </c>
      <c r="C183" s="71" t="s">
        <v>193</v>
      </c>
      <c r="D183" s="72" t="s">
        <v>33</v>
      </c>
      <c r="E183" s="73">
        <v>230.04974999999996</v>
      </c>
      <c r="F183" s="74">
        <v>0</v>
      </c>
      <c r="G183" s="75">
        <f>E183*F183</f>
        <v>0</v>
      </c>
    </row>
    <row r="184" spans="1:7" s="88" customFormat="1" ht="11.25" outlineLevel="3">
      <c r="A184" s="82"/>
      <c r="B184" s="83"/>
      <c r="C184" s="84" t="s">
        <v>371</v>
      </c>
      <c r="D184" s="83"/>
      <c r="E184" s="85">
        <v>0</v>
      </c>
      <c r="F184" s="86"/>
      <c r="G184" s="87"/>
    </row>
    <row r="185" spans="1:7" s="88" customFormat="1" ht="11.25" outlineLevel="3">
      <c r="A185" s="82"/>
      <c r="B185" s="83"/>
      <c r="C185" s="84" t="s">
        <v>439</v>
      </c>
      <c r="D185" s="83"/>
      <c r="E185" s="85">
        <v>8.23</v>
      </c>
      <c r="F185" s="86"/>
      <c r="G185" s="87"/>
    </row>
    <row r="186" spans="1:7" s="88" customFormat="1" ht="11.25" outlineLevel="3">
      <c r="A186" s="82"/>
      <c r="B186" s="83"/>
      <c r="C186" s="84" t="s">
        <v>440</v>
      </c>
      <c r="D186" s="83"/>
      <c r="E186" s="85">
        <v>3.94</v>
      </c>
      <c r="F186" s="86"/>
      <c r="G186" s="87"/>
    </row>
    <row r="187" spans="1:7" s="88" customFormat="1" ht="11.25" outlineLevel="3">
      <c r="A187" s="82"/>
      <c r="B187" s="83"/>
      <c r="C187" s="84" t="s">
        <v>441</v>
      </c>
      <c r="D187" s="83"/>
      <c r="E187" s="85">
        <v>3.4</v>
      </c>
      <c r="F187" s="86"/>
      <c r="G187" s="87"/>
    </row>
    <row r="188" spans="1:7" s="88" customFormat="1" ht="11.25" outlineLevel="3">
      <c r="A188" s="82"/>
      <c r="B188" s="83"/>
      <c r="C188" s="84" t="s">
        <v>442</v>
      </c>
      <c r="D188" s="83"/>
      <c r="E188" s="85">
        <v>32.340000000000003</v>
      </c>
      <c r="F188" s="86"/>
      <c r="G188" s="87"/>
    </row>
    <row r="189" spans="1:7" s="88" customFormat="1" ht="11.25" outlineLevel="3">
      <c r="A189" s="82"/>
      <c r="B189" s="83"/>
      <c r="C189" s="84" t="s">
        <v>443</v>
      </c>
      <c r="D189" s="83"/>
      <c r="E189" s="85">
        <v>2.73</v>
      </c>
      <c r="F189" s="86"/>
      <c r="G189" s="87"/>
    </row>
    <row r="190" spans="1:7" s="88" customFormat="1" ht="11.25" outlineLevel="3">
      <c r="A190" s="82"/>
      <c r="B190" s="83"/>
      <c r="C190" s="84" t="s">
        <v>444</v>
      </c>
      <c r="D190" s="83"/>
      <c r="E190" s="85">
        <v>8.5500000000000007</v>
      </c>
      <c r="F190" s="86"/>
      <c r="G190" s="87"/>
    </row>
    <row r="191" spans="1:7" s="88" customFormat="1" ht="11.25" outlineLevel="3">
      <c r="A191" s="82"/>
      <c r="B191" s="83"/>
      <c r="C191" s="84" t="s">
        <v>445</v>
      </c>
      <c r="D191" s="83"/>
      <c r="E191" s="85">
        <v>8.3800000000000008</v>
      </c>
      <c r="F191" s="86"/>
      <c r="G191" s="87"/>
    </row>
    <row r="192" spans="1:7" s="88" customFormat="1" ht="11.25" outlineLevel="3">
      <c r="A192" s="82"/>
      <c r="B192" s="83"/>
      <c r="C192" s="84" t="s">
        <v>446</v>
      </c>
      <c r="D192" s="83"/>
      <c r="E192" s="85">
        <v>3.75</v>
      </c>
      <c r="F192" s="86"/>
      <c r="G192" s="87"/>
    </row>
    <row r="193" spans="1:7" s="88" customFormat="1" ht="11.25" outlineLevel="3">
      <c r="A193" s="82"/>
      <c r="B193" s="83"/>
      <c r="C193" s="84" t="s">
        <v>447</v>
      </c>
      <c r="D193" s="83"/>
      <c r="E193" s="85">
        <v>3.38</v>
      </c>
      <c r="F193" s="86"/>
      <c r="G193" s="87"/>
    </row>
    <row r="194" spans="1:7" s="88" customFormat="1" ht="11.25" outlineLevel="3">
      <c r="A194" s="82"/>
      <c r="B194" s="83"/>
      <c r="C194" s="84" t="s">
        <v>448</v>
      </c>
      <c r="D194" s="83"/>
      <c r="E194" s="85">
        <v>1.78</v>
      </c>
      <c r="F194" s="86"/>
      <c r="G194" s="87"/>
    </row>
    <row r="195" spans="1:7" s="88" customFormat="1" ht="11.25" outlineLevel="3">
      <c r="A195" s="82"/>
      <c r="B195" s="83"/>
      <c r="C195" s="84" t="s">
        <v>449</v>
      </c>
      <c r="D195" s="83"/>
      <c r="E195" s="85">
        <v>20.74</v>
      </c>
      <c r="F195" s="86"/>
      <c r="G195" s="87"/>
    </row>
    <row r="196" spans="1:7" s="88" customFormat="1" ht="11.25" outlineLevel="3">
      <c r="A196" s="82"/>
      <c r="B196" s="83"/>
      <c r="C196" s="84" t="s">
        <v>450</v>
      </c>
      <c r="D196" s="83"/>
      <c r="E196" s="85">
        <v>1.8997499999999998</v>
      </c>
      <c r="F196" s="86"/>
      <c r="G196" s="87"/>
    </row>
    <row r="197" spans="1:7" s="88" customFormat="1" ht="11.25" outlineLevel="3">
      <c r="A197" s="82"/>
      <c r="B197" s="83"/>
      <c r="C197" s="84" t="s">
        <v>451</v>
      </c>
      <c r="D197" s="83"/>
      <c r="E197" s="85">
        <v>5.13</v>
      </c>
      <c r="F197" s="86"/>
      <c r="G197" s="87"/>
    </row>
    <row r="198" spans="1:7" s="88" customFormat="1" ht="11.25" outlineLevel="3">
      <c r="A198" s="82"/>
      <c r="B198" s="83"/>
      <c r="C198" s="84" t="s">
        <v>391</v>
      </c>
      <c r="D198" s="83"/>
      <c r="E198" s="85">
        <v>104.24974999999998</v>
      </c>
      <c r="F198" s="86"/>
      <c r="G198" s="87"/>
    </row>
    <row r="199" spans="1:7" s="88" customFormat="1" ht="11.25" outlineLevel="3">
      <c r="A199" s="82"/>
      <c r="B199" s="83"/>
      <c r="C199" s="84" t="s">
        <v>452</v>
      </c>
      <c r="D199" s="83"/>
      <c r="E199" s="85">
        <v>0</v>
      </c>
      <c r="F199" s="86"/>
      <c r="G199" s="87"/>
    </row>
    <row r="200" spans="1:7" s="88" customFormat="1" ht="11.25" outlineLevel="3">
      <c r="A200" s="82"/>
      <c r="B200" s="83"/>
      <c r="C200" s="84" t="s">
        <v>453</v>
      </c>
      <c r="D200" s="83"/>
      <c r="E200" s="85">
        <v>11.07</v>
      </c>
      <c r="F200" s="86"/>
      <c r="G200" s="87"/>
    </row>
    <row r="201" spans="1:7" s="88" customFormat="1" ht="11.25" outlineLevel="3">
      <c r="A201" s="82"/>
      <c r="B201" s="83"/>
      <c r="C201" s="84" t="s">
        <v>454</v>
      </c>
      <c r="D201" s="83"/>
      <c r="E201" s="85">
        <v>12.43</v>
      </c>
      <c r="F201" s="86"/>
      <c r="G201" s="87"/>
    </row>
    <row r="202" spans="1:7" s="88" customFormat="1" ht="11.25" outlineLevel="3">
      <c r="A202" s="82"/>
      <c r="B202" s="83"/>
      <c r="C202" s="84" t="s">
        <v>455</v>
      </c>
      <c r="D202" s="83"/>
      <c r="E202" s="85">
        <v>24.46</v>
      </c>
      <c r="F202" s="86"/>
      <c r="G202" s="87"/>
    </row>
    <row r="203" spans="1:7" s="88" customFormat="1" ht="11.25" outlineLevel="3">
      <c r="A203" s="82"/>
      <c r="B203" s="83"/>
      <c r="C203" s="84" t="s">
        <v>456</v>
      </c>
      <c r="D203" s="83"/>
      <c r="E203" s="85">
        <v>11.14</v>
      </c>
      <c r="F203" s="86"/>
      <c r="G203" s="87"/>
    </row>
    <row r="204" spans="1:7" s="88" customFormat="1" ht="11.25" outlineLevel="3">
      <c r="A204" s="82"/>
      <c r="B204" s="83"/>
      <c r="C204" s="84" t="s">
        <v>457</v>
      </c>
      <c r="D204" s="83"/>
      <c r="E204" s="85">
        <v>7.5</v>
      </c>
      <c r="F204" s="86"/>
      <c r="G204" s="87"/>
    </row>
    <row r="205" spans="1:7" s="88" customFormat="1" ht="11.25" outlineLevel="3">
      <c r="A205" s="82"/>
      <c r="B205" s="83"/>
      <c r="C205" s="84" t="s">
        <v>458</v>
      </c>
      <c r="D205" s="83"/>
      <c r="E205" s="85">
        <v>5.94</v>
      </c>
      <c r="F205" s="86"/>
      <c r="G205" s="87"/>
    </row>
    <row r="206" spans="1:7" s="88" customFormat="1" ht="11.25" outlineLevel="3">
      <c r="A206" s="82"/>
      <c r="B206" s="83"/>
      <c r="C206" s="84" t="s">
        <v>459</v>
      </c>
      <c r="D206" s="83"/>
      <c r="E206" s="85">
        <v>28.39</v>
      </c>
      <c r="F206" s="86"/>
      <c r="G206" s="87"/>
    </row>
    <row r="207" spans="1:7" s="88" customFormat="1" ht="11.25" outlineLevel="3">
      <c r="A207" s="82"/>
      <c r="B207" s="83"/>
      <c r="C207" s="84" t="s">
        <v>460</v>
      </c>
      <c r="D207" s="83"/>
      <c r="E207" s="85">
        <v>24.87</v>
      </c>
      <c r="F207" s="86"/>
      <c r="G207" s="87"/>
    </row>
    <row r="208" spans="1:7" s="88" customFormat="1" ht="11.25" outlineLevel="3">
      <c r="A208" s="82"/>
      <c r="B208" s="83"/>
      <c r="C208" s="84" t="s">
        <v>391</v>
      </c>
      <c r="D208" s="83"/>
      <c r="E208" s="85">
        <v>125.8</v>
      </c>
      <c r="F208" s="86"/>
      <c r="G208" s="87"/>
    </row>
    <row r="209" spans="1:7" s="88" customFormat="1" ht="11.25" outlineLevel="3">
      <c r="A209" s="82"/>
      <c r="B209" s="83"/>
      <c r="C209" s="84"/>
      <c r="D209" s="83"/>
      <c r="E209" s="85">
        <v>0</v>
      </c>
      <c r="F209" s="86"/>
      <c r="G209" s="87"/>
    </row>
    <row r="210" spans="1:7" s="48" customFormat="1" ht="24" outlineLevel="2">
      <c r="A210" s="69">
        <v>9</v>
      </c>
      <c r="B210" s="70" t="s">
        <v>194</v>
      </c>
      <c r="C210" s="71" t="s">
        <v>195</v>
      </c>
      <c r="D210" s="72" t="s">
        <v>33</v>
      </c>
      <c r="E210" s="73">
        <v>104.25</v>
      </c>
      <c r="F210" s="74">
        <v>0</v>
      </c>
      <c r="G210" s="75">
        <f>E210*F210</f>
        <v>0</v>
      </c>
    </row>
    <row r="211" spans="1:7" s="88" customFormat="1" ht="11.25" outlineLevel="3">
      <c r="A211" s="82"/>
      <c r="B211" s="83"/>
      <c r="C211" s="84" t="s">
        <v>461</v>
      </c>
      <c r="D211" s="83"/>
      <c r="E211" s="85">
        <v>104.25</v>
      </c>
      <c r="F211" s="86"/>
      <c r="G211" s="87"/>
    </row>
    <row r="212" spans="1:7" s="88" customFormat="1" ht="11.25" outlineLevel="3">
      <c r="A212" s="82"/>
      <c r="B212" s="83"/>
      <c r="C212" s="84"/>
      <c r="D212" s="83"/>
      <c r="E212" s="85">
        <v>0</v>
      </c>
      <c r="F212" s="86"/>
      <c r="G212" s="87"/>
    </row>
    <row r="213" spans="1:7" s="48" customFormat="1" ht="12" outlineLevel="2">
      <c r="A213" s="69">
        <v>10</v>
      </c>
      <c r="B213" s="70" t="s">
        <v>196</v>
      </c>
      <c r="C213" s="71" t="s">
        <v>197</v>
      </c>
      <c r="D213" s="72" t="s">
        <v>33</v>
      </c>
      <c r="E213" s="73">
        <v>1221.461</v>
      </c>
      <c r="F213" s="74">
        <v>0</v>
      </c>
      <c r="G213" s="75">
        <f>E213*F213</f>
        <v>0</v>
      </c>
    </row>
    <row r="214" spans="1:7" s="88" customFormat="1" ht="11.25" outlineLevel="3">
      <c r="A214" s="82"/>
      <c r="B214" s="83"/>
      <c r="C214" s="84" t="s">
        <v>462</v>
      </c>
      <c r="D214" s="83"/>
      <c r="E214" s="85">
        <v>0</v>
      </c>
      <c r="F214" s="86"/>
      <c r="G214" s="87"/>
    </row>
    <row r="215" spans="1:7" s="88" customFormat="1" ht="11.25" outlineLevel="3">
      <c r="A215" s="82"/>
      <c r="B215" s="83"/>
      <c r="C215" s="84" t="s">
        <v>463</v>
      </c>
      <c r="D215" s="83"/>
      <c r="E215" s="85">
        <v>0</v>
      </c>
      <c r="F215" s="86"/>
      <c r="G215" s="87"/>
    </row>
    <row r="216" spans="1:7" s="88" customFormat="1" ht="11.25" outlineLevel="3">
      <c r="A216" s="82"/>
      <c r="B216" s="83"/>
      <c r="C216" s="84" t="s">
        <v>464</v>
      </c>
      <c r="D216" s="83"/>
      <c r="E216" s="85">
        <v>-64.554000000000002</v>
      </c>
      <c r="F216" s="86"/>
      <c r="G216" s="87"/>
    </row>
    <row r="217" spans="1:7" s="88" customFormat="1" ht="11.25" outlineLevel="3">
      <c r="A217" s="82"/>
      <c r="B217" s="83"/>
      <c r="C217" s="84" t="s">
        <v>465</v>
      </c>
      <c r="D217" s="83"/>
      <c r="E217" s="85">
        <v>277.78199999999998</v>
      </c>
      <c r="F217" s="86"/>
      <c r="G217" s="87"/>
    </row>
    <row r="218" spans="1:7" s="88" customFormat="1" ht="11.25" outlineLevel="3">
      <c r="A218" s="82"/>
      <c r="B218" s="83"/>
      <c r="C218" s="84" t="s">
        <v>466</v>
      </c>
      <c r="D218" s="83"/>
      <c r="E218" s="85">
        <v>0</v>
      </c>
      <c r="F218" s="86"/>
      <c r="G218" s="87"/>
    </row>
    <row r="219" spans="1:7" s="88" customFormat="1" ht="11.25" outlineLevel="3">
      <c r="A219" s="82"/>
      <c r="B219" s="83"/>
      <c r="C219" s="84" t="s">
        <v>467</v>
      </c>
      <c r="D219" s="83"/>
      <c r="E219" s="85">
        <v>-6.2160000000000002</v>
      </c>
      <c r="F219" s="86"/>
      <c r="G219" s="87"/>
    </row>
    <row r="220" spans="1:7" s="88" customFormat="1" ht="11.25" outlineLevel="3">
      <c r="A220" s="82"/>
      <c r="B220" s="83"/>
      <c r="C220" s="84" t="s">
        <v>468</v>
      </c>
      <c r="D220" s="83"/>
      <c r="E220" s="85">
        <v>0</v>
      </c>
      <c r="F220" s="86"/>
      <c r="G220" s="87"/>
    </row>
    <row r="221" spans="1:7" s="88" customFormat="1" ht="11.25" outlineLevel="3">
      <c r="A221" s="82"/>
      <c r="B221" s="83"/>
      <c r="C221" s="84" t="s">
        <v>469</v>
      </c>
      <c r="D221" s="83"/>
      <c r="E221" s="85">
        <v>11.351000000000001</v>
      </c>
      <c r="F221" s="86"/>
      <c r="G221" s="87"/>
    </row>
    <row r="222" spans="1:7" s="88" customFormat="1" ht="11.25" outlineLevel="3">
      <c r="A222" s="82"/>
      <c r="B222" s="83"/>
      <c r="C222" s="84" t="s">
        <v>470</v>
      </c>
      <c r="D222" s="83"/>
      <c r="E222" s="85">
        <v>0</v>
      </c>
      <c r="F222" s="86"/>
      <c r="G222" s="87"/>
    </row>
    <row r="223" spans="1:7" s="88" customFormat="1" ht="11.25" outlineLevel="3">
      <c r="A223" s="82"/>
      <c r="B223" s="83"/>
      <c r="C223" s="84" t="s">
        <v>471</v>
      </c>
      <c r="D223" s="83"/>
      <c r="E223" s="85">
        <v>776.32100000000003</v>
      </c>
      <c r="F223" s="86"/>
      <c r="G223" s="87"/>
    </row>
    <row r="224" spans="1:7" s="88" customFormat="1" ht="11.25" outlineLevel="3">
      <c r="A224" s="82"/>
      <c r="B224" s="83"/>
      <c r="C224" s="84" t="s">
        <v>472</v>
      </c>
      <c r="D224" s="83"/>
      <c r="E224" s="85">
        <v>27.088000000000001</v>
      </c>
      <c r="F224" s="86"/>
      <c r="G224" s="87"/>
    </row>
    <row r="225" spans="1:7" s="88" customFormat="1" ht="11.25" outlineLevel="3">
      <c r="A225" s="82"/>
      <c r="B225" s="83"/>
      <c r="C225" s="84" t="s">
        <v>473</v>
      </c>
      <c r="D225" s="83"/>
      <c r="E225" s="85">
        <v>0</v>
      </c>
      <c r="F225" s="86"/>
      <c r="G225" s="87"/>
    </row>
    <row r="226" spans="1:7" s="88" customFormat="1" ht="11.25" outlineLevel="3">
      <c r="A226" s="82"/>
      <c r="B226" s="83"/>
      <c r="C226" s="84" t="s">
        <v>474</v>
      </c>
      <c r="D226" s="83"/>
      <c r="E226" s="85">
        <v>199.68899999999999</v>
      </c>
      <c r="F226" s="86"/>
      <c r="G226" s="87"/>
    </row>
    <row r="227" spans="1:7" s="88" customFormat="1" ht="11.25" outlineLevel="3">
      <c r="A227" s="82"/>
      <c r="B227" s="83"/>
      <c r="C227" s="84"/>
      <c r="D227" s="83"/>
      <c r="E227" s="85">
        <v>0</v>
      </c>
      <c r="F227" s="86"/>
      <c r="G227" s="87"/>
    </row>
    <row r="228" spans="1:7" s="48" customFormat="1" ht="12" outlineLevel="2">
      <c r="A228" s="69">
        <v>11</v>
      </c>
      <c r="B228" s="70" t="s">
        <v>198</v>
      </c>
      <c r="C228" s="71" t="s">
        <v>199</v>
      </c>
      <c r="D228" s="72" t="s">
        <v>33</v>
      </c>
      <c r="E228" s="73">
        <v>139.55169999999998</v>
      </c>
      <c r="F228" s="74">
        <v>0</v>
      </c>
      <c r="G228" s="75">
        <f>E228*F228</f>
        <v>0</v>
      </c>
    </row>
    <row r="229" spans="1:7" s="88" customFormat="1" ht="11.25" outlineLevel="3">
      <c r="A229" s="82"/>
      <c r="B229" s="83"/>
      <c r="C229" s="84" t="s">
        <v>371</v>
      </c>
      <c r="D229" s="83"/>
      <c r="E229" s="85">
        <v>0</v>
      </c>
      <c r="F229" s="86"/>
      <c r="G229" s="87"/>
    </row>
    <row r="230" spans="1:7" s="88" customFormat="1" ht="11.25" outlineLevel="3">
      <c r="A230" s="82"/>
      <c r="B230" s="83"/>
      <c r="C230" s="84" t="s">
        <v>475</v>
      </c>
      <c r="D230" s="83"/>
      <c r="E230" s="85">
        <v>31.052999999999997</v>
      </c>
      <c r="F230" s="86"/>
      <c r="G230" s="87"/>
    </row>
    <row r="231" spans="1:7" s="88" customFormat="1" ht="11.25" outlineLevel="3">
      <c r="A231" s="82"/>
      <c r="B231" s="83"/>
      <c r="C231" s="84" t="s">
        <v>476</v>
      </c>
      <c r="D231" s="83"/>
      <c r="E231" s="85">
        <v>21.45</v>
      </c>
      <c r="F231" s="86"/>
      <c r="G231" s="87"/>
    </row>
    <row r="232" spans="1:7" s="88" customFormat="1" ht="11.25" outlineLevel="3">
      <c r="A232" s="82"/>
      <c r="B232" s="83"/>
      <c r="C232" s="84" t="s">
        <v>477</v>
      </c>
      <c r="D232" s="83"/>
      <c r="E232" s="85">
        <v>62.7</v>
      </c>
      <c r="F232" s="86"/>
      <c r="G232" s="87"/>
    </row>
    <row r="233" spans="1:7" s="88" customFormat="1" ht="11.25" outlineLevel="3">
      <c r="A233" s="82"/>
      <c r="B233" s="83"/>
      <c r="C233" s="84" t="s">
        <v>478</v>
      </c>
      <c r="D233" s="83"/>
      <c r="E233" s="85">
        <v>31.878</v>
      </c>
      <c r="F233" s="86"/>
      <c r="G233" s="87"/>
    </row>
    <row r="234" spans="1:7" s="88" customFormat="1" ht="11.25" outlineLevel="3">
      <c r="A234" s="82"/>
      <c r="B234" s="83"/>
      <c r="C234" s="84" t="s">
        <v>479</v>
      </c>
      <c r="D234" s="83"/>
      <c r="E234" s="85">
        <v>32.340000000000003</v>
      </c>
      <c r="F234" s="86"/>
      <c r="G234" s="87"/>
    </row>
    <row r="235" spans="1:7" s="88" customFormat="1" ht="11.25" outlineLevel="3">
      <c r="A235" s="82"/>
      <c r="B235" s="83"/>
      <c r="C235" s="84" t="s">
        <v>480</v>
      </c>
      <c r="D235" s="83"/>
      <c r="E235" s="85">
        <v>103.983</v>
      </c>
      <c r="F235" s="86"/>
      <c r="G235" s="87"/>
    </row>
    <row r="236" spans="1:7" s="88" customFormat="1" ht="11.25" outlineLevel="3">
      <c r="A236" s="82"/>
      <c r="B236" s="83"/>
      <c r="C236" s="84" t="s">
        <v>391</v>
      </c>
      <c r="D236" s="83"/>
      <c r="E236" s="85">
        <v>283.404</v>
      </c>
      <c r="F236" s="86"/>
      <c r="G236" s="87"/>
    </row>
    <row r="237" spans="1:7" s="88" customFormat="1" ht="11.25" outlineLevel="3">
      <c r="A237" s="82"/>
      <c r="B237" s="83"/>
      <c r="C237" s="84" t="s">
        <v>481</v>
      </c>
      <c r="D237" s="83"/>
      <c r="E237" s="85">
        <v>0</v>
      </c>
      <c r="F237" s="86"/>
      <c r="G237" s="87"/>
    </row>
    <row r="238" spans="1:7" s="88" customFormat="1" ht="11.25" outlineLevel="3">
      <c r="A238" s="82"/>
      <c r="B238" s="83"/>
      <c r="C238" s="84" t="s">
        <v>482</v>
      </c>
      <c r="D238" s="83"/>
      <c r="E238" s="85">
        <v>-3.3048000000000006</v>
      </c>
      <c r="F238" s="86"/>
      <c r="G238" s="87"/>
    </row>
    <row r="239" spans="1:7" s="88" customFormat="1" ht="11.25" outlineLevel="3">
      <c r="A239" s="82"/>
      <c r="B239" s="83"/>
      <c r="C239" s="84" t="s">
        <v>483</v>
      </c>
      <c r="D239" s="83"/>
      <c r="E239" s="85">
        <v>-3.7079999999999997</v>
      </c>
      <c r="F239" s="86"/>
      <c r="G239" s="87"/>
    </row>
    <row r="240" spans="1:7" s="88" customFormat="1" ht="11.25" outlineLevel="3">
      <c r="A240" s="82"/>
      <c r="B240" s="83"/>
      <c r="C240" s="84" t="s">
        <v>484</v>
      </c>
      <c r="D240" s="83"/>
      <c r="E240" s="85">
        <v>-1.5760000000000001</v>
      </c>
      <c r="F240" s="86"/>
      <c r="G240" s="87"/>
    </row>
    <row r="241" spans="1:7" s="88" customFormat="1" ht="11.25" outlineLevel="3">
      <c r="A241" s="82"/>
      <c r="B241" s="83"/>
      <c r="C241" s="84" t="s">
        <v>485</v>
      </c>
      <c r="D241" s="83"/>
      <c r="E241" s="85">
        <v>-5.5824999999999996</v>
      </c>
      <c r="F241" s="86"/>
      <c r="G241" s="87"/>
    </row>
    <row r="242" spans="1:7" s="88" customFormat="1" ht="11.25" outlineLevel="3">
      <c r="A242" s="82"/>
      <c r="B242" s="83"/>
      <c r="C242" s="84" t="s">
        <v>486</v>
      </c>
      <c r="D242" s="83"/>
      <c r="E242" s="85">
        <v>-7.0919999999999996</v>
      </c>
      <c r="F242" s="86"/>
      <c r="G242" s="87"/>
    </row>
    <row r="243" spans="1:7" s="88" customFormat="1" ht="11.25" outlineLevel="3">
      <c r="A243" s="82"/>
      <c r="B243" s="83"/>
      <c r="C243" s="84" t="s">
        <v>487</v>
      </c>
      <c r="D243" s="83"/>
      <c r="E243" s="85">
        <v>-13.79</v>
      </c>
      <c r="F243" s="86"/>
      <c r="G243" s="87"/>
    </row>
    <row r="244" spans="1:7" s="88" customFormat="1" ht="11.25" outlineLevel="3">
      <c r="A244" s="82"/>
      <c r="B244" s="83"/>
      <c r="C244" s="84" t="s">
        <v>391</v>
      </c>
      <c r="D244" s="83"/>
      <c r="E244" s="85">
        <v>-35.0533</v>
      </c>
      <c r="F244" s="86"/>
      <c r="G244" s="87"/>
    </row>
    <row r="245" spans="1:7" s="88" customFormat="1" ht="11.25" outlineLevel="3">
      <c r="A245" s="82"/>
      <c r="B245" s="83"/>
      <c r="C245" s="84" t="s">
        <v>488</v>
      </c>
      <c r="D245" s="83"/>
      <c r="E245" s="85">
        <v>0</v>
      </c>
      <c r="F245" s="86"/>
      <c r="G245" s="87"/>
    </row>
    <row r="246" spans="1:7" s="88" customFormat="1" ht="11.25" outlineLevel="3">
      <c r="A246" s="82"/>
      <c r="B246" s="83"/>
      <c r="C246" s="84" t="s">
        <v>489</v>
      </c>
      <c r="D246" s="83"/>
      <c r="E246" s="85">
        <v>-88.912000000000006</v>
      </c>
      <c r="F246" s="86"/>
      <c r="G246" s="87"/>
    </row>
    <row r="247" spans="1:7" s="88" customFormat="1" ht="11.25" outlineLevel="3">
      <c r="A247" s="82"/>
      <c r="B247" s="83"/>
      <c r="C247" s="84" t="s">
        <v>490</v>
      </c>
      <c r="D247" s="83"/>
      <c r="E247" s="85">
        <v>0</v>
      </c>
      <c r="F247" s="86"/>
      <c r="G247" s="87"/>
    </row>
    <row r="248" spans="1:7" s="88" customFormat="1" ht="11.25" outlineLevel="3">
      <c r="A248" s="82"/>
      <c r="B248" s="83"/>
      <c r="C248" s="84" t="s">
        <v>491</v>
      </c>
      <c r="D248" s="83"/>
      <c r="E248" s="85">
        <v>-19.887</v>
      </c>
      <c r="F248" s="86"/>
      <c r="G248" s="87"/>
    </row>
    <row r="249" spans="1:7" s="88" customFormat="1" ht="11.25" outlineLevel="3">
      <c r="A249" s="82"/>
      <c r="B249" s="83"/>
      <c r="C249" s="84"/>
      <c r="D249" s="83"/>
      <c r="E249" s="85">
        <v>0</v>
      </c>
      <c r="F249" s="86"/>
      <c r="G249" s="87"/>
    </row>
    <row r="250" spans="1:7" s="48" customFormat="1" ht="12" outlineLevel="2">
      <c r="A250" s="69">
        <v>12</v>
      </c>
      <c r="B250" s="70" t="s">
        <v>200</v>
      </c>
      <c r="C250" s="71" t="s">
        <v>201</v>
      </c>
      <c r="D250" s="72" t="s">
        <v>33</v>
      </c>
      <c r="E250" s="73">
        <v>4.426499999999999</v>
      </c>
      <c r="F250" s="74">
        <v>0</v>
      </c>
      <c r="G250" s="75">
        <f>E250*F250</f>
        <v>0</v>
      </c>
    </row>
    <row r="251" spans="1:7" s="88" customFormat="1" ht="11.25" outlineLevel="3">
      <c r="A251" s="82"/>
      <c r="B251" s="83"/>
      <c r="C251" s="84" t="s">
        <v>492</v>
      </c>
      <c r="D251" s="83"/>
      <c r="E251" s="85">
        <v>0</v>
      </c>
      <c r="F251" s="86"/>
      <c r="G251" s="87"/>
    </row>
    <row r="252" spans="1:7" s="88" customFormat="1" ht="11.25" outlineLevel="3">
      <c r="A252" s="82"/>
      <c r="B252" s="83"/>
      <c r="C252" s="84" t="s">
        <v>493</v>
      </c>
      <c r="D252" s="83"/>
      <c r="E252" s="85">
        <v>2.3174999999999999</v>
      </c>
      <c r="F252" s="86"/>
      <c r="G252" s="87"/>
    </row>
    <row r="253" spans="1:7" s="88" customFormat="1" ht="11.25" outlineLevel="3">
      <c r="A253" s="82"/>
      <c r="B253" s="83"/>
      <c r="C253" s="84" t="s">
        <v>494</v>
      </c>
      <c r="D253" s="83"/>
      <c r="E253" s="85">
        <v>2.1089999999999995</v>
      </c>
      <c r="F253" s="86"/>
      <c r="G253" s="87"/>
    </row>
    <row r="254" spans="1:7" s="88" customFormat="1" ht="11.25" outlineLevel="3">
      <c r="A254" s="82"/>
      <c r="B254" s="83"/>
      <c r="C254" s="84"/>
      <c r="D254" s="83"/>
      <c r="E254" s="85">
        <v>0</v>
      </c>
      <c r="F254" s="86"/>
      <c r="G254" s="87"/>
    </row>
    <row r="255" spans="1:7" s="48" customFormat="1" ht="12" outlineLevel="2">
      <c r="A255" s="69">
        <v>13</v>
      </c>
      <c r="B255" s="70" t="s">
        <v>202</v>
      </c>
      <c r="C255" s="71" t="s">
        <v>203</v>
      </c>
      <c r="D255" s="72" t="s">
        <v>33</v>
      </c>
      <c r="E255" s="73">
        <v>88.911500000000018</v>
      </c>
      <c r="F255" s="74">
        <v>0</v>
      </c>
      <c r="G255" s="75">
        <f>E255*F255</f>
        <v>0</v>
      </c>
    </row>
    <row r="256" spans="1:7" s="88" customFormat="1" ht="11.25" outlineLevel="3">
      <c r="A256" s="82"/>
      <c r="B256" s="83"/>
      <c r="C256" s="84" t="s">
        <v>495</v>
      </c>
      <c r="D256" s="83"/>
      <c r="E256" s="85">
        <v>0</v>
      </c>
      <c r="F256" s="86"/>
      <c r="G256" s="87"/>
    </row>
    <row r="257" spans="1:7" s="88" customFormat="1" ht="11.25" outlineLevel="3">
      <c r="A257" s="82"/>
      <c r="B257" s="83"/>
      <c r="C257" s="84" t="s">
        <v>496</v>
      </c>
      <c r="D257" s="83"/>
      <c r="E257" s="85">
        <v>15.228999999999999</v>
      </c>
      <c r="F257" s="86"/>
      <c r="G257" s="87"/>
    </row>
    <row r="258" spans="1:7" s="88" customFormat="1" ht="11.25" outlineLevel="3">
      <c r="A258" s="82"/>
      <c r="B258" s="83"/>
      <c r="C258" s="84" t="s">
        <v>497</v>
      </c>
      <c r="D258" s="83"/>
      <c r="E258" s="85">
        <v>12.56</v>
      </c>
      <c r="F258" s="86"/>
      <c r="G258" s="87"/>
    </row>
    <row r="259" spans="1:7" s="88" customFormat="1" ht="11.25" outlineLevel="3">
      <c r="A259" s="82"/>
      <c r="B259" s="83"/>
      <c r="C259" s="84" t="s">
        <v>498</v>
      </c>
      <c r="D259" s="83"/>
      <c r="E259" s="85">
        <v>27.632000000000005</v>
      </c>
      <c r="F259" s="86"/>
      <c r="G259" s="87"/>
    </row>
    <row r="260" spans="1:7" s="88" customFormat="1" ht="11.25" outlineLevel="3">
      <c r="A260" s="82"/>
      <c r="B260" s="83"/>
      <c r="C260" s="84" t="s">
        <v>499</v>
      </c>
      <c r="D260" s="83"/>
      <c r="E260" s="85">
        <v>32.191499999999998</v>
      </c>
      <c r="F260" s="86"/>
      <c r="G260" s="87"/>
    </row>
    <row r="261" spans="1:7" s="88" customFormat="1" ht="11.25" outlineLevel="3">
      <c r="A261" s="82"/>
      <c r="B261" s="83"/>
      <c r="C261" s="84" t="s">
        <v>500</v>
      </c>
      <c r="D261" s="83"/>
      <c r="E261" s="85">
        <v>11.664000000000001</v>
      </c>
      <c r="F261" s="86"/>
      <c r="G261" s="87"/>
    </row>
    <row r="262" spans="1:7" s="88" customFormat="1" ht="11.25" outlineLevel="3">
      <c r="A262" s="82"/>
      <c r="B262" s="83"/>
      <c r="C262" s="84" t="s">
        <v>501</v>
      </c>
      <c r="D262" s="83"/>
      <c r="E262" s="85">
        <v>4.944</v>
      </c>
      <c r="F262" s="86"/>
      <c r="G262" s="87"/>
    </row>
    <row r="263" spans="1:7" s="88" customFormat="1" ht="11.25" outlineLevel="3">
      <c r="A263" s="82"/>
      <c r="B263" s="83"/>
      <c r="C263" s="84" t="s">
        <v>502</v>
      </c>
      <c r="D263" s="83"/>
      <c r="E263" s="85">
        <v>3.8880000000000003</v>
      </c>
      <c r="F263" s="86"/>
      <c r="G263" s="87"/>
    </row>
    <row r="264" spans="1:7" s="88" customFormat="1" ht="11.25" outlineLevel="3">
      <c r="A264" s="82"/>
      <c r="B264" s="83"/>
      <c r="C264" s="84" t="s">
        <v>503</v>
      </c>
      <c r="D264" s="83"/>
      <c r="E264" s="85">
        <v>1.74</v>
      </c>
      <c r="F264" s="86"/>
      <c r="G264" s="87"/>
    </row>
    <row r="265" spans="1:7" s="88" customFormat="1" ht="11.25" outlineLevel="3">
      <c r="A265" s="82"/>
      <c r="B265" s="83"/>
      <c r="C265" s="84" t="s">
        <v>504</v>
      </c>
      <c r="D265" s="83"/>
      <c r="E265" s="85">
        <v>0</v>
      </c>
      <c r="F265" s="86"/>
      <c r="G265" s="87"/>
    </row>
    <row r="266" spans="1:7" s="88" customFormat="1" ht="11.25" outlineLevel="3">
      <c r="A266" s="82"/>
      <c r="B266" s="83"/>
      <c r="C266" s="84" t="s">
        <v>491</v>
      </c>
      <c r="D266" s="83"/>
      <c r="E266" s="85">
        <v>-19.887</v>
      </c>
      <c r="F266" s="86"/>
      <c r="G266" s="87"/>
    </row>
    <row r="267" spans="1:7" s="88" customFormat="1" ht="11.25" outlineLevel="3">
      <c r="A267" s="82"/>
      <c r="B267" s="83"/>
      <c r="C267" s="84" t="s">
        <v>505</v>
      </c>
      <c r="D267" s="83"/>
      <c r="E267" s="85">
        <v>-1.05</v>
      </c>
      <c r="F267" s="86"/>
      <c r="G267" s="87"/>
    </row>
    <row r="268" spans="1:7" s="48" customFormat="1" ht="24" outlineLevel="2">
      <c r="A268" s="69">
        <v>14</v>
      </c>
      <c r="B268" s="70" t="s">
        <v>204</v>
      </c>
      <c r="C268" s="71" t="s">
        <v>205</v>
      </c>
      <c r="D268" s="72" t="s">
        <v>33</v>
      </c>
      <c r="E268" s="73">
        <v>88.912000000000006</v>
      </c>
      <c r="F268" s="74">
        <v>0</v>
      </c>
      <c r="G268" s="75">
        <f>E268*F268</f>
        <v>0</v>
      </c>
    </row>
    <row r="269" spans="1:7" s="48" customFormat="1" ht="12" outlineLevel="2">
      <c r="A269" s="69">
        <v>15</v>
      </c>
      <c r="B269" s="70" t="s">
        <v>206</v>
      </c>
      <c r="C269" s="71" t="s">
        <v>207</v>
      </c>
      <c r="D269" s="72" t="s">
        <v>33</v>
      </c>
      <c r="E269" s="73">
        <v>19.887</v>
      </c>
      <c r="F269" s="74">
        <v>0</v>
      </c>
      <c r="G269" s="75">
        <f>E269*F269</f>
        <v>0</v>
      </c>
    </row>
    <row r="270" spans="1:7" s="88" customFormat="1" ht="11.25" outlineLevel="3">
      <c r="A270" s="82"/>
      <c r="B270" s="83"/>
      <c r="C270" s="84" t="s">
        <v>506</v>
      </c>
      <c r="D270" s="83"/>
      <c r="E270" s="85">
        <v>0</v>
      </c>
      <c r="F270" s="86"/>
      <c r="G270" s="87"/>
    </row>
    <row r="271" spans="1:7" s="88" customFormat="1" ht="11.25" outlineLevel="3">
      <c r="A271" s="82"/>
      <c r="B271" s="83"/>
      <c r="C271" s="84" t="s">
        <v>507</v>
      </c>
      <c r="D271" s="83"/>
      <c r="E271" s="85">
        <v>6.8250000000000002</v>
      </c>
      <c r="F271" s="86"/>
      <c r="G271" s="87"/>
    </row>
    <row r="272" spans="1:7" s="88" customFormat="1" ht="11.25" outlineLevel="3">
      <c r="A272" s="82"/>
      <c r="B272" s="83"/>
      <c r="C272" s="84" t="s">
        <v>508</v>
      </c>
      <c r="D272" s="83"/>
      <c r="E272" s="85">
        <v>7.3920000000000003</v>
      </c>
      <c r="F272" s="86"/>
      <c r="G272" s="87"/>
    </row>
    <row r="273" spans="1:7" s="88" customFormat="1" ht="11.25" outlineLevel="3">
      <c r="A273" s="82"/>
      <c r="B273" s="83"/>
      <c r="C273" s="84" t="s">
        <v>509</v>
      </c>
      <c r="D273" s="83"/>
      <c r="E273" s="85">
        <v>2.1</v>
      </c>
      <c r="F273" s="86"/>
      <c r="G273" s="87"/>
    </row>
    <row r="274" spans="1:7" s="88" customFormat="1" ht="11.25" outlineLevel="3">
      <c r="A274" s="82"/>
      <c r="B274" s="83"/>
      <c r="C274" s="84" t="s">
        <v>510</v>
      </c>
      <c r="D274" s="83"/>
      <c r="E274" s="85">
        <v>3.57</v>
      </c>
      <c r="F274" s="86"/>
      <c r="G274" s="87"/>
    </row>
    <row r="275" spans="1:7" s="88" customFormat="1" ht="11.25" outlineLevel="3">
      <c r="A275" s="82"/>
      <c r="B275" s="83"/>
      <c r="C275" s="84"/>
      <c r="D275" s="83"/>
      <c r="E275" s="85">
        <v>0</v>
      </c>
      <c r="F275" s="86"/>
      <c r="G275" s="87"/>
    </row>
    <row r="276" spans="1:7" s="48" customFormat="1" ht="12" outlineLevel="2">
      <c r="A276" s="69">
        <v>16</v>
      </c>
      <c r="B276" s="70" t="s">
        <v>208</v>
      </c>
      <c r="C276" s="71" t="s">
        <v>209</v>
      </c>
      <c r="D276" s="72" t="s">
        <v>33</v>
      </c>
      <c r="E276" s="73">
        <v>1.05</v>
      </c>
      <c r="F276" s="74">
        <v>0</v>
      </c>
      <c r="G276" s="75">
        <f>E276*F276</f>
        <v>0</v>
      </c>
    </row>
    <row r="277" spans="1:7" s="88" customFormat="1" ht="11.25" outlineLevel="3">
      <c r="A277" s="82"/>
      <c r="B277" s="83"/>
      <c r="C277" s="84" t="s">
        <v>511</v>
      </c>
      <c r="D277" s="83"/>
      <c r="E277" s="85">
        <v>0</v>
      </c>
      <c r="F277" s="86"/>
      <c r="G277" s="87"/>
    </row>
    <row r="278" spans="1:7" s="88" customFormat="1" ht="11.25" outlineLevel="3">
      <c r="A278" s="82"/>
      <c r="B278" s="83"/>
      <c r="C278" s="84" t="s">
        <v>512</v>
      </c>
      <c r="D278" s="83"/>
      <c r="E278" s="85">
        <v>1.05</v>
      </c>
      <c r="F278" s="86"/>
      <c r="G278" s="87"/>
    </row>
    <row r="279" spans="1:7" s="88" customFormat="1" ht="11.25" outlineLevel="3">
      <c r="A279" s="82"/>
      <c r="B279" s="83"/>
      <c r="C279" s="84"/>
      <c r="D279" s="83"/>
      <c r="E279" s="85">
        <v>0</v>
      </c>
      <c r="F279" s="86"/>
      <c r="G279" s="87"/>
    </row>
    <row r="280" spans="1:7" s="48" customFormat="1" ht="12" outlineLevel="2">
      <c r="A280" s="69">
        <v>17</v>
      </c>
      <c r="B280" s="70" t="s">
        <v>210</v>
      </c>
      <c r="C280" s="71" t="s">
        <v>211</v>
      </c>
      <c r="D280" s="72" t="s">
        <v>33</v>
      </c>
      <c r="E280" s="73">
        <v>48.42</v>
      </c>
      <c r="F280" s="74">
        <v>0</v>
      </c>
      <c r="G280" s="75">
        <f>E280*F280</f>
        <v>0</v>
      </c>
    </row>
    <row r="281" spans="1:7" s="88" customFormat="1" ht="11.25" outlineLevel="3">
      <c r="A281" s="82"/>
      <c r="B281" s="83"/>
      <c r="C281" s="84" t="s">
        <v>513</v>
      </c>
      <c r="D281" s="83"/>
      <c r="E281" s="85">
        <v>48.42</v>
      </c>
      <c r="F281" s="86"/>
      <c r="G281" s="87"/>
    </row>
    <row r="282" spans="1:7" s="88" customFormat="1" ht="11.25" outlineLevel="3">
      <c r="A282" s="82"/>
      <c r="B282" s="83"/>
      <c r="C282" s="84"/>
      <c r="D282" s="83"/>
      <c r="E282" s="85">
        <v>0</v>
      </c>
      <c r="F282" s="86"/>
      <c r="G282" s="87"/>
    </row>
    <row r="283" spans="1:7" s="48" customFormat="1" ht="12" outlineLevel="2">
      <c r="A283" s="69">
        <v>18</v>
      </c>
      <c r="B283" s="70" t="s">
        <v>212</v>
      </c>
      <c r="C283" s="71" t="s">
        <v>213</v>
      </c>
      <c r="D283" s="72" t="s">
        <v>33</v>
      </c>
      <c r="E283" s="73">
        <v>20.055600000000002</v>
      </c>
      <c r="F283" s="74">
        <v>0</v>
      </c>
      <c r="G283" s="75">
        <f>E283*F283</f>
        <v>0</v>
      </c>
    </row>
    <row r="284" spans="1:7" s="88" customFormat="1" ht="11.25" outlineLevel="3">
      <c r="A284" s="82"/>
      <c r="B284" s="83"/>
      <c r="C284" s="84" t="s">
        <v>514</v>
      </c>
      <c r="D284" s="83"/>
      <c r="E284" s="85">
        <v>0</v>
      </c>
      <c r="F284" s="86"/>
      <c r="G284" s="87"/>
    </row>
    <row r="285" spans="1:7" s="88" customFormat="1" ht="11.25" outlineLevel="3">
      <c r="A285" s="82"/>
      <c r="B285" s="83"/>
      <c r="C285" s="84" t="s">
        <v>515</v>
      </c>
      <c r="D285" s="83"/>
      <c r="E285" s="85">
        <v>0</v>
      </c>
      <c r="F285" s="86"/>
      <c r="G285" s="87"/>
    </row>
    <row r="286" spans="1:7" s="88" customFormat="1" ht="11.25" outlineLevel="3">
      <c r="A286" s="82"/>
      <c r="B286" s="83"/>
      <c r="C286" s="84" t="s">
        <v>516</v>
      </c>
      <c r="D286" s="83"/>
      <c r="E286" s="85">
        <v>7.4159999999999995</v>
      </c>
      <c r="F286" s="86"/>
      <c r="G286" s="87"/>
    </row>
    <row r="287" spans="1:7" s="88" customFormat="1" ht="11.25" outlineLevel="3">
      <c r="A287" s="82"/>
      <c r="B287" s="83"/>
      <c r="C287" s="84" t="s">
        <v>517</v>
      </c>
      <c r="D287" s="83"/>
      <c r="E287" s="85">
        <v>6.6096000000000013</v>
      </c>
      <c r="F287" s="86"/>
      <c r="G287" s="87"/>
    </row>
    <row r="288" spans="1:7" s="88" customFormat="1" ht="11.25" outlineLevel="3">
      <c r="A288" s="82"/>
      <c r="B288" s="83"/>
      <c r="C288" s="84" t="s">
        <v>518</v>
      </c>
      <c r="D288" s="83"/>
      <c r="E288" s="85">
        <v>6.03</v>
      </c>
      <c r="F288" s="86"/>
      <c r="G288" s="87"/>
    </row>
    <row r="289" spans="1:7" s="88" customFormat="1" ht="11.25" outlineLevel="3">
      <c r="A289" s="82"/>
      <c r="B289" s="83"/>
      <c r="C289" s="84"/>
      <c r="D289" s="83"/>
      <c r="E289" s="85">
        <v>0</v>
      </c>
      <c r="F289" s="86"/>
      <c r="G289" s="87"/>
    </row>
    <row r="290" spans="1:7" s="55" customFormat="1" ht="12.75" customHeight="1" outlineLevel="2">
      <c r="A290" s="49"/>
      <c r="B290" s="50"/>
      <c r="C290" s="51"/>
      <c r="D290" s="50"/>
      <c r="E290" s="52"/>
      <c r="F290" s="53"/>
      <c r="G290" s="54"/>
    </row>
    <row r="291" spans="1:7" s="47" customFormat="1" ht="16.5" customHeight="1" outlineLevel="1">
      <c r="A291" s="43"/>
      <c r="B291" s="44"/>
      <c r="C291" s="44" t="s">
        <v>37</v>
      </c>
      <c r="D291" s="36"/>
      <c r="E291" s="45"/>
      <c r="F291" s="46"/>
      <c r="G291" s="28">
        <f>SUBTOTAL(9,G292:G308)</f>
        <v>0</v>
      </c>
    </row>
    <row r="292" spans="1:7" s="48" customFormat="1" ht="24" outlineLevel="2">
      <c r="A292" s="69">
        <v>1</v>
      </c>
      <c r="B292" s="70" t="s">
        <v>214</v>
      </c>
      <c r="C292" s="71" t="s">
        <v>215</v>
      </c>
      <c r="D292" s="72" t="s">
        <v>38</v>
      </c>
      <c r="E292" s="73">
        <v>1</v>
      </c>
      <c r="F292" s="74">
        <v>0</v>
      </c>
      <c r="G292" s="75">
        <f t="shared" ref="G292:G297" si="1">E292*F292</f>
        <v>0</v>
      </c>
    </row>
    <row r="293" spans="1:7" s="48" customFormat="1" ht="24" outlineLevel="2">
      <c r="A293" s="69">
        <v>2</v>
      </c>
      <c r="B293" s="70" t="s">
        <v>519</v>
      </c>
      <c r="C293" s="71" t="s">
        <v>520</v>
      </c>
      <c r="D293" s="72" t="s">
        <v>38</v>
      </c>
      <c r="E293" s="73">
        <v>6</v>
      </c>
      <c r="F293" s="74">
        <v>0</v>
      </c>
      <c r="G293" s="75">
        <f t="shared" si="1"/>
        <v>0</v>
      </c>
    </row>
    <row r="294" spans="1:7" s="48" customFormat="1" ht="12" outlineLevel="2">
      <c r="A294" s="69">
        <v>3</v>
      </c>
      <c r="B294" s="70" t="s">
        <v>216</v>
      </c>
      <c r="C294" s="71" t="s">
        <v>521</v>
      </c>
      <c r="D294" s="72" t="s">
        <v>68</v>
      </c>
      <c r="E294" s="73">
        <v>1</v>
      </c>
      <c r="F294" s="74">
        <v>0</v>
      </c>
      <c r="G294" s="75">
        <f t="shared" si="1"/>
        <v>0</v>
      </c>
    </row>
    <row r="295" spans="1:7" s="48" customFormat="1" ht="36" outlineLevel="2">
      <c r="A295" s="69">
        <v>4</v>
      </c>
      <c r="B295" s="70" t="s">
        <v>217</v>
      </c>
      <c r="C295" s="71" t="s">
        <v>218</v>
      </c>
      <c r="D295" s="72" t="s">
        <v>38</v>
      </c>
      <c r="E295" s="73">
        <v>2</v>
      </c>
      <c r="F295" s="74">
        <v>0</v>
      </c>
      <c r="G295" s="75">
        <f t="shared" si="1"/>
        <v>0</v>
      </c>
    </row>
    <row r="296" spans="1:7" s="48" customFormat="1" ht="12" outlineLevel="2">
      <c r="A296" s="69">
        <v>5</v>
      </c>
      <c r="B296" s="70" t="s">
        <v>219</v>
      </c>
      <c r="C296" s="71" t="s">
        <v>220</v>
      </c>
      <c r="D296" s="72" t="s">
        <v>38</v>
      </c>
      <c r="E296" s="73">
        <v>8</v>
      </c>
      <c r="F296" s="74">
        <v>0</v>
      </c>
      <c r="G296" s="75">
        <f t="shared" si="1"/>
        <v>0</v>
      </c>
    </row>
    <row r="297" spans="1:7" s="48" customFormat="1" ht="12" outlineLevel="2">
      <c r="A297" s="69">
        <v>6</v>
      </c>
      <c r="B297" s="70" t="s">
        <v>221</v>
      </c>
      <c r="C297" s="71" t="s">
        <v>222</v>
      </c>
      <c r="D297" s="72" t="s">
        <v>33</v>
      </c>
      <c r="E297" s="73">
        <v>70.740000000000009</v>
      </c>
      <c r="F297" s="74">
        <v>0</v>
      </c>
      <c r="G297" s="75">
        <f t="shared" si="1"/>
        <v>0</v>
      </c>
    </row>
    <row r="298" spans="1:7" s="88" customFormat="1" ht="11.25" outlineLevel="3">
      <c r="A298" s="82"/>
      <c r="B298" s="83"/>
      <c r="C298" s="84"/>
      <c r="D298" s="83"/>
      <c r="E298" s="85">
        <v>0</v>
      </c>
      <c r="F298" s="86"/>
      <c r="G298" s="87"/>
    </row>
    <row r="299" spans="1:7" s="88" customFormat="1" ht="11.25" outlineLevel="3">
      <c r="A299" s="82"/>
      <c r="B299" s="83"/>
      <c r="C299" s="84" t="s">
        <v>371</v>
      </c>
      <c r="D299" s="83"/>
      <c r="E299" s="85">
        <v>0</v>
      </c>
      <c r="F299" s="86"/>
      <c r="G299" s="87"/>
    </row>
    <row r="300" spans="1:7" s="88" customFormat="1" ht="11.25" outlineLevel="3">
      <c r="A300" s="82"/>
      <c r="B300" s="83"/>
      <c r="C300" s="84" t="s">
        <v>522</v>
      </c>
      <c r="D300" s="83"/>
      <c r="E300" s="85">
        <v>4.2</v>
      </c>
      <c r="F300" s="86"/>
      <c r="G300" s="87"/>
    </row>
    <row r="301" spans="1:7" s="88" customFormat="1" ht="11.25" outlineLevel="3">
      <c r="A301" s="82"/>
      <c r="B301" s="83"/>
      <c r="C301" s="84" t="s">
        <v>523</v>
      </c>
      <c r="D301" s="83"/>
      <c r="E301" s="85">
        <v>2.64</v>
      </c>
      <c r="F301" s="86"/>
      <c r="G301" s="87"/>
    </row>
    <row r="302" spans="1:7" s="88" customFormat="1" ht="11.25" outlineLevel="3">
      <c r="A302" s="82"/>
      <c r="B302" s="83"/>
      <c r="C302" s="84" t="s">
        <v>524</v>
      </c>
      <c r="D302" s="83"/>
      <c r="E302" s="85">
        <v>7.1</v>
      </c>
      <c r="F302" s="86"/>
      <c r="G302" s="87"/>
    </row>
    <row r="303" spans="1:7" s="88" customFormat="1" ht="11.25" outlineLevel="3">
      <c r="A303" s="82"/>
      <c r="B303" s="83"/>
      <c r="C303" s="84" t="s">
        <v>525</v>
      </c>
      <c r="D303" s="83"/>
      <c r="E303" s="85">
        <v>2.95</v>
      </c>
      <c r="F303" s="86"/>
      <c r="G303" s="87"/>
    </row>
    <row r="304" spans="1:7" s="88" customFormat="1" ht="11.25" outlineLevel="3">
      <c r="A304" s="82"/>
      <c r="B304" s="83"/>
      <c r="C304" s="84" t="s">
        <v>526</v>
      </c>
      <c r="D304" s="83"/>
      <c r="E304" s="85">
        <v>5.43</v>
      </c>
      <c r="F304" s="86"/>
      <c r="G304" s="87"/>
    </row>
    <row r="305" spans="1:7" s="88" customFormat="1" ht="11.25" outlineLevel="3">
      <c r="A305" s="82"/>
      <c r="B305" s="83"/>
      <c r="C305" s="84" t="s">
        <v>527</v>
      </c>
      <c r="D305" s="83"/>
      <c r="E305" s="85">
        <v>45.74</v>
      </c>
      <c r="F305" s="86"/>
      <c r="G305" s="87"/>
    </row>
    <row r="306" spans="1:7" s="88" customFormat="1" ht="11.25" outlineLevel="3">
      <c r="A306" s="82"/>
      <c r="B306" s="83"/>
      <c r="C306" s="84" t="s">
        <v>528</v>
      </c>
      <c r="D306" s="83"/>
      <c r="E306" s="85">
        <v>2.68</v>
      </c>
      <c r="F306" s="86"/>
      <c r="G306" s="87"/>
    </row>
    <row r="307" spans="1:7" s="48" customFormat="1" ht="24" outlineLevel="2">
      <c r="A307" s="69">
        <v>7</v>
      </c>
      <c r="B307" s="70" t="s">
        <v>39</v>
      </c>
      <c r="C307" s="71" t="s">
        <v>40</v>
      </c>
      <c r="D307" s="72" t="s">
        <v>33</v>
      </c>
      <c r="E307" s="73">
        <v>70.739999999999995</v>
      </c>
      <c r="F307" s="74">
        <v>0</v>
      </c>
      <c r="G307" s="75">
        <f>E307*F307</f>
        <v>0</v>
      </c>
    </row>
    <row r="308" spans="1:7" s="55" customFormat="1" ht="12.75" customHeight="1" outlineLevel="2">
      <c r="A308" s="49"/>
      <c r="B308" s="50"/>
      <c r="C308" s="51"/>
      <c r="D308" s="50"/>
      <c r="E308" s="52"/>
      <c r="F308" s="53"/>
      <c r="G308" s="54"/>
    </row>
    <row r="309" spans="1:7" s="47" customFormat="1" ht="16.5" customHeight="1" outlineLevel="1">
      <c r="A309" s="43"/>
      <c r="B309" s="44"/>
      <c r="C309" s="44" t="s">
        <v>41</v>
      </c>
      <c r="D309" s="36"/>
      <c r="E309" s="45"/>
      <c r="F309" s="46"/>
      <c r="G309" s="28">
        <f>SUBTOTAL(9,G310:G311)</f>
        <v>0</v>
      </c>
    </row>
    <row r="310" spans="1:7" s="48" customFormat="1" ht="12" outlineLevel="2">
      <c r="A310" s="69">
        <v>1</v>
      </c>
      <c r="B310" s="70" t="s">
        <v>529</v>
      </c>
      <c r="C310" s="71" t="s">
        <v>530</v>
      </c>
      <c r="D310" s="72" t="s">
        <v>35</v>
      </c>
      <c r="E310" s="73">
        <v>67.945037984912204</v>
      </c>
      <c r="F310" s="74">
        <v>0</v>
      </c>
      <c r="G310" s="75">
        <f>E310*F310</f>
        <v>0</v>
      </c>
    </row>
    <row r="311" spans="1:7" s="55" customFormat="1" ht="12.75" customHeight="1" outlineLevel="2">
      <c r="A311" s="49"/>
      <c r="B311" s="50"/>
      <c r="C311" s="51"/>
      <c r="D311" s="50"/>
      <c r="E311" s="52"/>
      <c r="F311" s="53"/>
      <c r="G311" s="54"/>
    </row>
    <row r="312" spans="1:7" s="47" customFormat="1" ht="16.5" customHeight="1" outlineLevel="1">
      <c r="A312" s="43"/>
      <c r="B312" s="44"/>
      <c r="C312" s="44" t="s">
        <v>223</v>
      </c>
      <c r="D312" s="36"/>
      <c r="E312" s="45"/>
      <c r="F312" s="46"/>
      <c r="G312" s="28">
        <f>SUBTOTAL(9,G313:G340)</f>
        <v>0</v>
      </c>
    </row>
    <row r="313" spans="1:7" s="48" customFormat="1" ht="24" outlineLevel="2">
      <c r="A313" s="69">
        <v>1</v>
      </c>
      <c r="B313" s="70" t="s">
        <v>224</v>
      </c>
      <c r="C313" s="71" t="s">
        <v>225</v>
      </c>
      <c r="D313" s="72" t="s">
        <v>33</v>
      </c>
      <c r="E313" s="73">
        <v>86.13000000000001</v>
      </c>
      <c r="F313" s="74">
        <v>0</v>
      </c>
      <c r="G313" s="75">
        <f>E313*F313</f>
        <v>0</v>
      </c>
    </row>
    <row r="314" spans="1:7" s="88" customFormat="1" ht="11.25" outlineLevel="3">
      <c r="A314" s="82"/>
      <c r="B314" s="83"/>
      <c r="C314" s="84" t="s">
        <v>531</v>
      </c>
      <c r="D314" s="83"/>
      <c r="E314" s="85">
        <v>0</v>
      </c>
      <c r="F314" s="86"/>
      <c r="G314" s="87"/>
    </row>
    <row r="315" spans="1:7" s="88" customFormat="1" ht="11.25" outlineLevel="3">
      <c r="A315" s="82"/>
      <c r="B315" s="83"/>
      <c r="C315" s="84" t="s">
        <v>532</v>
      </c>
      <c r="D315" s="83"/>
      <c r="E315" s="85">
        <v>86.13000000000001</v>
      </c>
      <c r="F315" s="86"/>
      <c r="G315" s="87"/>
    </row>
    <row r="316" spans="1:7" s="88" customFormat="1" ht="11.25" outlineLevel="3">
      <c r="A316" s="82"/>
      <c r="B316" s="83"/>
      <c r="C316" s="84"/>
      <c r="D316" s="83"/>
      <c r="E316" s="85">
        <v>0</v>
      </c>
      <c r="F316" s="86"/>
      <c r="G316" s="87"/>
    </row>
    <row r="317" spans="1:7" s="48" customFormat="1" ht="24" outlineLevel="2">
      <c r="A317" s="69">
        <v>2</v>
      </c>
      <c r="B317" s="70" t="s">
        <v>226</v>
      </c>
      <c r="C317" s="71" t="s">
        <v>227</v>
      </c>
      <c r="D317" s="72" t="s">
        <v>33</v>
      </c>
      <c r="E317" s="73">
        <v>10.924000000000001</v>
      </c>
      <c r="F317" s="74">
        <v>0</v>
      </c>
      <c r="G317" s="75">
        <f>E317*F317</f>
        <v>0</v>
      </c>
    </row>
    <row r="318" spans="1:7" s="88" customFormat="1" ht="11.25" outlineLevel="3">
      <c r="A318" s="82"/>
      <c r="B318" s="83"/>
      <c r="C318" s="84" t="s">
        <v>533</v>
      </c>
      <c r="D318" s="83"/>
      <c r="E318" s="85">
        <v>0</v>
      </c>
      <c r="F318" s="86"/>
      <c r="G318" s="87"/>
    </row>
    <row r="319" spans="1:7" s="88" customFormat="1" ht="11.25" outlineLevel="3">
      <c r="A319" s="82"/>
      <c r="B319" s="83"/>
      <c r="C319" s="84" t="s">
        <v>534</v>
      </c>
      <c r="D319" s="83"/>
      <c r="E319" s="85">
        <v>10.924000000000001</v>
      </c>
      <c r="F319" s="86"/>
      <c r="G319" s="87"/>
    </row>
    <row r="320" spans="1:7" s="88" customFormat="1" ht="11.25" outlineLevel="3">
      <c r="A320" s="82"/>
      <c r="B320" s="83"/>
      <c r="C320" s="84"/>
      <c r="D320" s="83"/>
      <c r="E320" s="85">
        <v>0</v>
      </c>
      <c r="F320" s="86"/>
      <c r="G320" s="87"/>
    </row>
    <row r="321" spans="1:7" s="48" customFormat="1" ht="12" outlineLevel="2">
      <c r="A321" s="69">
        <v>3</v>
      </c>
      <c r="B321" s="70" t="s">
        <v>228</v>
      </c>
      <c r="C321" s="71" t="s">
        <v>229</v>
      </c>
      <c r="D321" s="72" t="s">
        <v>35</v>
      </c>
      <c r="E321" s="73">
        <v>3.1037820000000004E-2</v>
      </c>
      <c r="F321" s="74">
        <v>0</v>
      </c>
      <c r="G321" s="75">
        <f>E321*F321</f>
        <v>0</v>
      </c>
    </row>
    <row r="322" spans="1:7" s="88" customFormat="1" ht="11.25" outlineLevel="3">
      <c r="A322" s="82"/>
      <c r="B322" s="83"/>
      <c r="C322" s="84" t="s">
        <v>535</v>
      </c>
      <c r="D322" s="83"/>
      <c r="E322" s="85">
        <v>0</v>
      </c>
      <c r="F322" s="86"/>
      <c r="G322" s="87"/>
    </row>
    <row r="323" spans="1:7" s="88" customFormat="1" ht="11.25" outlineLevel="3">
      <c r="A323" s="82"/>
      <c r="B323" s="83"/>
      <c r="C323" s="84" t="s">
        <v>536</v>
      </c>
      <c r="D323" s="83"/>
      <c r="E323" s="85">
        <v>3.1037820000000004E-2</v>
      </c>
      <c r="F323" s="86"/>
      <c r="G323" s="87"/>
    </row>
    <row r="324" spans="1:7" s="88" customFormat="1" ht="11.25" outlineLevel="3">
      <c r="A324" s="82"/>
      <c r="B324" s="83"/>
      <c r="C324" s="84"/>
      <c r="D324" s="83"/>
      <c r="E324" s="85">
        <v>0</v>
      </c>
      <c r="F324" s="86"/>
      <c r="G324" s="87"/>
    </row>
    <row r="325" spans="1:7" s="48" customFormat="1" ht="12" outlineLevel="2">
      <c r="A325" s="69">
        <v>4</v>
      </c>
      <c r="B325" s="70" t="s">
        <v>230</v>
      </c>
      <c r="C325" s="71" t="s">
        <v>231</v>
      </c>
      <c r="D325" s="72" t="s">
        <v>33</v>
      </c>
      <c r="E325" s="73">
        <v>86.13</v>
      </c>
      <c r="F325" s="74">
        <v>0</v>
      </c>
      <c r="G325" s="75">
        <f>E325*F325</f>
        <v>0</v>
      </c>
    </row>
    <row r="326" spans="1:7" s="88" customFormat="1" ht="11.25" outlineLevel="3">
      <c r="A326" s="82"/>
      <c r="B326" s="83"/>
      <c r="C326" s="84" t="s">
        <v>531</v>
      </c>
      <c r="D326" s="83"/>
      <c r="E326" s="85">
        <v>0</v>
      </c>
      <c r="F326" s="86"/>
      <c r="G326" s="87"/>
    </row>
    <row r="327" spans="1:7" s="88" customFormat="1" ht="11.25" outlineLevel="3">
      <c r="A327" s="82"/>
      <c r="B327" s="83"/>
      <c r="C327" s="84" t="s">
        <v>537</v>
      </c>
      <c r="D327" s="83"/>
      <c r="E327" s="85">
        <v>86.13</v>
      </c>
      <c r="F327" s="86"/>
      <c r="G327" s="87"/>
    </row>
    <row r="328" spans="1:7" s="88" customFormat="1" ht="11.25" outlineLevel="3">
      <c r="A328" s="82"/>
      <c r="B328" s="83"/>
      <c r="C328" s="84"/>
      <c r="D328" s="83"/>
      <c r="E328" s="85">
        <v>0</v>
      </c>
      <c r="F328" s="86"/>
      <c r="G328" s="87"/>
    </row>
    <row r="329" spans="1:7" s="48" customFormat="1" ht="12" outlineLevel="2">
      <c r="A329" s="69">
        <v>5</v>
      </c>
      <c r="B329" s="70" t="s">
        <v>232</v>
      </c>
      <c r="C329" s="71" t="s">
        <v>233</v>
      </c>
      <c r="D329" s="72" t="s">
        <v>33</v>
      </c>
      <c r="E329" s="73">
        <v>10.924000000000001</v>
      </c>
      <c r="F329" s="74">
        <v>0</v>
      </c>
      <c r="G329" s="75">
        <f>E329*F329</f>
        <v>0</v>
      </c>
    </row>
    <row r="330" spans="1:7" s="88" customFormat="1" ht="11.25" outlineLevel="3">
      <c r="A330" s="82"/>
      <c r="B330" s="83"/>
      <c r="C330" s="84" t="s">
        <v>533</v>
      </c>
      <c r="D330" s="83"/>
      <c r="E330" s="85">
        <v>0</v>
      </c>
      <c r="F330" s="86"/>
      <c r="G330" s="87"/>
    </row>
    <row r="331" spans="1:7" s="88" customFormat="1" ht="11.25" outlineLevel="3">
      <c r="A331" s="82"/>
      <c r="B331" s="83"/>
      <c r="C331" s="84" t="s">
        <v>534</v>
      </c>
      <c r="D331" s="83"/>
      <c r="E331" s="85">
        <v>10.924000000000001</v>
      </c>
      <c r="F331" s="86"/>
      <c r="G331" s="87"/>
    </row>
    <row r="332" spans="1:7" s="88" customFormat="1" ht="11.25" outlineLevel="3">
      <c r="A332" s="82"/>
      <c r="B332" s="83"/>
      <c r="C332" s="84"/>
      <c r="D332" s="83"/>
      <c r="E332" s="85">
        <v>0</v>
      </c>
      <c r="F332" s="86"/>
      <c r="G332" s="87"/>
    </row>
    <row r="333" spans="1:7" s="48" customFormat="1" ht="36" outlineLevel="2">
      <c r="A333" s="69">
        <v>6</v>
      </c>
      <c r="B333" s="70" t="s">
        <v>234</v>
      </c>
      <c r="C333" s="71" t="s">
        <v>235</v>
      </c>
      <c r="D333" s="72" t="s">
        <v>33</v>
      </c>
      <c r="E333" s="73">
        <v>113.55318</v>
      </c>
      <c r="F333" s="74">
        <v>0</v>
      </c>
      <c r="G333" s="75">
        <f>E333*F333</f>
        <v>0</v>
      </c>
    </row>
    <row r="334" spans="1:7" s="88" customFormat="1" ht="11.25" outlineLevel="3">
      <c r="A334" s="82"/>
      <c r="B334" s="83"/>
      <c r="C334" s="84" t="s">
        <v>538</v>
      </c>
      <c r="D334" s="83"/>
      <c r="E334" s="85">
        <v>86.13</v>
      </c>
      <c r="F334" s="86"/>
      <c r="G334" s="87"/>
    </row>
    <row r="335" spans="1:7" s="88" customFormat="1" ht="11.25" outlineLevel="3">
      <c r="A335" s="82"/>
      <c r="B335" s="83"/>
      <c r="C335" s="84" t="s">
        <v>539</v>
      </c>
      <c r="D335" s="83"/>
      <c r="E335" s="85">
        <v>10.923999999999999</v>
      </c>
      <c r="F335" s="86"/>
      <c r="G335" s="87"/>
    </row>
    <row r="336" spans="1:7" s="88" customFormat="1" ht="11.25" outlineLevel="3">
      <c r="A336" s="82"/>
      <c r="B336" s="83"/>
      <c r="C336" s="84" t="s">
        <v>391</v>
      </c>
      <c r="D336" s="83"/>
      <c r="E336" s="85">
        <v>97.054000000000002</v>
      </c>
      <c r="F336" s="86"/>
      <c r="G336" s="87"/>
    </row>
    <row r="337" spans="1:7" s="88" customFormat="1" ht="11.25" outlineLevel="3">
      <c r="A337" s="82"/>
      <c r="B337" s="83"/>
      <c r="C337" s="84" t="s">
        <v>540</v>
      </c>
      <c r="D337" s="83"/>
      <c r="E337" s="85">
        <v>16.499180000000003</v>
      </c>
      <c r="F337" s="86"/>
      <c r="G337" s="87"/>
    </row>
    <row r="338" spans="1:7" s="88" customFormat="1" ht="11.25" outlineLevel="3">
      <c r="A338" s="82"/>
      <c r="B338" s="83"/>
      <c r="C338" s="84"/>
      <c r="D338" s="83"/>
      <c r="E338" s="85">
        <v>0</v>
      </c>
      <c r="F338" s="86"/>
      <c r="G338" s="87"/>
    </row>
    <row r="339" spans="1:7" s="48" customFormat="1" ht="24" outlineLevel="2">
      <c r="A339" s="69">
        <v>7</v>
      </c>
      <c r="B339" s="70" t="s">
        <v>541</v>
      </c>
      <c r="C339" s="71" t="s">
        <v>542</v>
      </c>
      <c r="D339" s="72" t="s">
        <v>35</v>
      </c>
      <c r="E339" s="73">
        <v>0.68304659200000006</v>
      </c>
      <c r="F339" s="74">
        <v>0</v>
      </c>
      <c r="G339" s="75">
        <f>E339*F339</f>
        <v>0</v>
      </c>
    </row>
    <row r="340" spans="1:7" s="55" customFormat="1" ht="12.75" customHeight="1" outlineLevel="2">
      <c r="A340" s="49"/>
      <c r="B340" s="50"/>
      <c r="C340" s="51"/>
      <c r="D340" s="50"/>
      <c r="E340" s="52"/>
      <c r="F340" s="53"/>
      <c r="G340" s="54"/>
    </row>
    <row r="341" spans="1:7" s="47" customFormat="1" ht="16.5" customHeight="1" outlineLevel="1">
      <c r="A341" s="43"/>
      <c r="B341" s="44"/>
      <c r="C341" s="44" t="s">
        <v>74</v>
      </c>
      <c r="D341" s="36"/>
      <c r="E341" s="45"/>
      <c r="F341" s="46"/>
      <c r="G341" s="28">
        <f>SUBTOTAL(9,G342:G379)</f>
        <v>0</v>
      </c>
    </row>
    <row r="342" spans="1:7" s="48" customFormat="1" ht="24" outlineLevel="2">
      <c r="A342" s="69">
        <v>1</v>
      </c>
      <c r="B342" s="70" t="s">
        <v>236</v>
      </c>
      <c r="C342" s="71" t="s">
        <v>237</v>
      </c>
      <c r="D342" s="72" t="s">
        <v>33</v>
      </c>
      <c r="E342" s="73">
        <v>76.47999999999999</v>
      </c>
      <c r="F342" s="74">
        <v>0</v>
      </c>
      <c r="G342" s="75">
        <f>E342*F342</f>
        <v>0</v>
      </c>
    </row>
    <row r="343" spans="1:7" s="88" customFormat="1" ht="11.25" outlineLevel="3">
      <c r="A343" s="82"/>
      <c r="B343" s="83"/>
      <c r="C343" s="84" t="s">
        <v>543</v>
      </c>
      <c r="D343" s="83"/>
      <c r="E343" s="85">
        <v>0</v>
      </c>
      <c r="F343" s="86"/>
      <c r="G343" s="87"/>
    </row>
    <row r="344" spans="1:7" s="88" customFormat="1" ht="11.25" outlineLevel="3">
      <c r="A344" s="82"/>
      <c r="B344" s="83"/>
      <c r="C344" s="84" t="s">
        <v>445</v>
      </c>
      <c r="D344" s="83"/>
      <c r="E344" s="85">
        <v>8.3800000000000008</v>
      </c>
      <c r="F344" s="86"/>
      <c r="G344" s="87"/>
    </row>
    <row r="345" spans="1:7" s="88" customFormat="1" ht="11.25" outlineLevel="3">
      <c r="A345" s="82"/>
      <c r="B345" s="83"/>
      <c r="C345" s="84" t="s">
        <v>544</v>
      </c>
      <c r="D345" s="83"/>
      <c r="E345" s="85">
        <v>4.2</v>
      </c>
      <c r="F345" s="86"/>
      <c r="G345" s="87"/>
    </row>
    <row r="346" spans="1:7" s="88" customFormat="1" ht="11.25" outlineLevel="3">
      <c r="A346" s="82"/>
      <c r="B346" s="83"/>
      <c r="C346" s="84" t="s">
        <v>446</v>
      </c>
      <c r="D346" s="83"/>
      <c r="E346" s="85">
        <v>3.75</v>
      </c>
      <c r="F346" s="86"/>
      <c r="G346" s="87"/>
    </row>
    <row r="347" spans="1:7" s="88" customFormat="1" ht="11.25" outlineLevel="3">
      <c r="A347" s="82"/>
      <c r="B347" s="83"/>
      <c r="C347" s="84" t="s">
        <v>447</v>
      </c>
      <c r="D347" s="83"/>
      <c r="E347" s="85">
        <v>3.38</v>
      </c>
      <c r="F347" s="86"/>
      <c r="G347" s="87"/>
    </row>
    <row r="348" spans="1:7" s="88" customFormat="1" ht="11.25" outlineLevel="3">
      <c r="A348" s="82"/>
      <c r="B348" s="83"/>
      <c r="C348" s="84" t="s">
        <v>448</v>
      </c>
      <c r="D348" s="83"/>
      <c r="E348" s="85">
        <v>1.78</v>
      </c>
      <c r="F348" s="86"/>
      <c r="G348" s="87"/>
    </row>
    <row r="349" spans="1:7" s="88" customFormat="1" ht="11.25" outlineLevel="3">
      <c r="A349" s="82"/>
      <c r="B349" s="83"/>
      <c r="C349" s="84" t="s">
        <v>545</v>
      </c>
      <c r="D349" s="83"/>
      <c r="E349" s="85">
        <v>31.74</v>
      </c>
      <c r="F349" s="86"/>
      <c r="G349" s="87"/>
    </row>
    <row r="350" spans="1:7" s="88" customFormat="1" ht="11.25" outlineLevel="3">
      <c r="A350" s="82"/>
      <c r="B350" s="83"/>
      <c r="C350" s="84" t="s">
        <v>546</v>
      </c>
      <c r="D350" s="83"/>
      <c r="E350" s="85">
        <v>2.64</v>
      </c>
      <c r="F350" s="86"/>
      <c r="G350" s="87"/>
    </row>
    <row r="351" spans="1:7" s="88" customFormat="1" ht="11.25" outlineLevel="3">
      <c r="A351" s="82"/>
      <c r="B351" s="83"/>
      <c r="C351" s="84" t="s">
        <v>547</v>
      </c>
      <c r="D351" s="83"/>
      <c r="E351" s="85">
        <v>7.1</v>
      </c>
      <c r="F351" s="86"/>
      <c r="G351" s="87"/>
    </row>
    <row r="352" spans="1:7" s="88" customFormat="1" ht="11.25" outlineLevel="3">
      <c r="A352" s="82"/>
      <c r="B352" s="83"/>
      <c r="C352" s="84" t="s">
        <v>548</v>
      </c>
      <c r="D352" s="83"/>
      <c r="E352" s="85">
        <v>2.95</v>
      </c>
      <c r="F352" s="86"/>
      <c r="G352" s="87"/>
    </row>
    <row r="353" spans="1:7" s="88" customFormat="1" ht="11.25" outlineLevel="3">
      <c r="A353" s="82"/>
      <c r="B353" s="83"/>
      <c r="C353" s="84" t="s">
        <v>549</v>
      </c>
      <c r="D353" s="83"/>
      <c r="E353" s="85">
        <v>5.43</v>
      </c>
      <c r="F353" s="86"/>
      <c r="G353" s="87"/>
    </row>
    <row r="354" spans="1:7" s="88" customFormat="1" ht="11.25" outlineLevel="3">
      <c r="A354" s="82"/>
      <c r="B354" s="83"/>
      <c r="C354" s="84" t="s">
        <v>451</v>
      </c>
      <c r="D354" s="83"/>
      <c r="E354" s="85">
        <v>5.13</v>
      </c>
      <c r="F354" s="86"/>
      <c r="G354" s="87"/>
    </row>
    <row r="355" spans="1:7" s="88" customFormat="1" ht="11.25" outlineLevel="3">
      <c r="A355" s="82"/>
      <c r="B355" s="83"/>
      <c r="C355" s="84" t="s">
        <v>391</v>
      </c>
      <c r="D355" s="83"/>
      <c r="E355" s="85">
        <v>76.47999999999999</v>
      </c>
      <c r="F355" s="86"/>
      <c r="G355" s="87"/>
    </row>
    <row r="356" spans="1:7" s="88" customFormat="1" ht="11.25" outlineLevel="3">
      <c r="A356" s="82"/>
      <c r="B356" s="83"/>
      <c r="C356" s="84"/>
      <c r="D356" s="83"/>
      <c r="E356" s="85">
        <v>0</v>
      </c>
      <c r="F356" s="86"/>
      <c r="G356" s="87"/>
    </row>
    <row r="357" spans="1:7" s="48" customFormat="1" ht="24" outlineLevel="2">
      <c r="A357" s="69">
        <v>2</v>
      </c>
      <c r="B357" s="70" t="s">
        <v>238</v>
      </c>
      <c r="C357" s="71" t="s">
        <v>239</v>
      </c>
      <c r="D357" s="72" t="s">
        <v>33</v>
      </c>
      <c r="E357" s="73">
        <v>160.608</v>
      </c>
      <c r="F357" s="74">
        <v>0</v>
      </c>
      <c r="G357" s="75">
        <f>E357*F357</f>
        <v>0</v>
      </c>
    </row>
    <row r="358" spans="1:7" s="88" customFormat="1" ht="11.25" outlineLevel="3">
      <c r="A358" s="82"/>
      <c r="B358" s="83"/>
      <c r="C358" s="84" t="s">
        <v>550</v>
      </c>
      <c r="D358" s="83"/>
      <c r="E358" s="85">
        <v>0</v>
      </c>
      <c r="F358" s="86"/>
      <c r="G358" s="87"/>
    </row>
    <row r="359" spans="1:7" s="88" customFormat="1" ht="11.25" outlineLevel="3">
      <c r="A359" s="82"/>
      <c r="B359" s="83"/>
      <c r="C359" s="84" t="s">
        <v>551</v>
      </c>
      <c r="D359" s="83"/>
      <c r="E359" s="85">
        <v>152.96</v>
      </c>
      <c r="F359" s="86"/>
      <c r="G359" s="87"/>
    </row>
    <row r="360" spans="1:7" s="88" customFormat="1" ht="11.25" outlineLevel="3">
      <c r="A360" s="82"/>
      <c r="B360" s="83"/>
      <c r="C360" s="84" t="s">
        <v>391</v>
      </c>
      <c r="D360" s="83"/>
      <c r="E360" s="85">
        <v>152.96</v>
      </c>
      <c r="F360" s="86"/>
      <c r="G360" s="87"/>
    </row>
    <row r="361" spans="1:7" s="88" customFormat="1" ht="11.25" outlineLevel="3">
      <c r="A361" s="82"/>
      <c r="B361" s="83"/>
      <c r="C361" s="84" t="s">
        <v>552</v>
      </c>
      <c r="D361" s="83"/>
      <c r="E361" s="85">
        <v>7.6480000000000006</v>
      </c>
      <c r="F361" s="86"/>
      <c r="G361" s="87"/>
    </row>
    <row r="362" spans="1:7" s="88" customFormat="1" ht="11.25" outlineLevel="3">
      <c r="A362" s="82"/>
      <c r="B362" s="83"/>
      <c r="C362" s="84"/>
      <c r="D362" s="83"/>
      <c r="E362" s="85">
        <v>0</v>
      </c>
      <c r="F362" s="86"/>
      <c r="G362" s="87"/>
    </row>
    <row r="363" spans="1:7" s="48" customFormat="1" ht="24" outlineLevel="2">
      <c r="A363" s="69">
        <v>3</v>
      </c>
      <c r="B363" s="70" t="s">
        <v>240</v>
      </c>
      <c r="C363" s="71" t="s">
        <v>241</v>
      </c>
      <c r="D363" s="72" t="s">
        <v>33</v>
      </c>
      <c r="E363" s="73">
        <v>76.48</v>
      </c>
      <c r="F363" s="74">
        <v>0</v>
      </c>
      <c r="G363" s="75">
        <f>E363*F363</f>
        <v>0</v>
      </c>
    </row>
    <row r="364" spans="1:7" s="88" customFormat="1" ht="11.25" outlineLevel="3">
      <c r="A364" s="82"/>
      <c r="B364" s="83"/>
      <c r="C364" s="84" t="s">
        <v>553</v>
      </c>
      <c r="D364" s="83"/>
      <c r="E364" s="85">
        <v>76.48</v>
      </c>
      <c r="F364" s="86"/>
      <c r="G364" s="87"/>
    </row>
    <row r="365" spans="1:7" s="88" customFormat="1" ht="11.25" outlineLevel="3">
      <c r="A365" s="82"/>
      <c r="B365" s="83"/>
      <c r="C365" s="84"/>
      <c r="D365" s="83"/>
      <c r="E365" s="85">
        <v>0</v>
      </c>
      <c r="F365" s="86"/>
      <c r="G365" s="87"/>
    </row>
    <row r="366" spans="1:7" s="48" customFormat="1" ht="12" outlineLevel="2">
      <c r="A366" s="69">
        <v>4</v>
      </c>
      <c r="B366" s="70" t="s">
        <v>242</v>
      </c>
      <c r="C366" s="71" t="s">
        <v>243</v>
      </c>
      <c r="D366" s="72" t="s">
        <v>33</v>
      </c>
      <c r="E366" s="73">
        <v>89.4816</v>
      </c>
      <c r="F366" s="74">
        <v>0</v>
      </c>
      <c r="G366" s="75">
        <f>E366*F366</f>
        <v>0</v>
      </c>
    </row>
    <row r="367" spans="1:7" s="88" customFormat="1" ht="11.25" outlineLevel="3">
      <c r="A367" s="82"/>
      <c r="B367" s="83"/>
      <c r="C367" s="84" t="s">
        <v>554</v>
      </c>
      <c r="D367" s="83"/>
      <c r="E367" s="85">
        <v>76.48</v>
      </c>
      <c r="F367" s="86"/>
      <c r="G367" s="87"/>
    </row>
    <row r="368" spans="1:7" s="88" customFormat="1" ht="11.25" outlineLevel="3">
      <c r="A368" s="82"/>
      <c r="B368" s="83"/>
      <c r="C368" s="84" t="s">
        <v>555</v>
      </c>
      <c r="D368" s="83"/>
      <c r="E368" s="85">
        <v>13.001600000000002</v>
      </c>
      <c r="F368" s="86"/>
      <c r="G368" s="87"/>
    </row>
    <row r="369" spans="1:7" s="88" customFormat="1" ht="11.25" outlineLevel="3">
      <c r="A369" s="82"/>
      <c r="B369" s="83"/>
      <c r="C369" s="84"/>
      <c r="D369" s="83"/>
      <c r="E369" s="85">
        <v>0</v>
      </c>
      <c r="F369" s="86"/>
      <c r="G369" s="87"/>
    </row>
    <row r="370" spans="1:7" s="48" customFormat="1" ht="24" outlineLevel="2">
      <c r="A370" s="69">
        <v>5</v>
      </c>
      <c r="B370" s="70" t="s">
        <v>244</v>
      </c>
      <c r="C370" s="71" t="s">
        <v>245</v>
      </c>
      <c r="D370" s="72" t="s">
        <v>33</v>
      </c>
      <c r="E370" s="73">
        <v>124.9</v>
      </c>
      <c r="F370" s="74">
        <v>0</v>
      </c>
      <c r="G370" s="75">
        <f>E370*F370</f>
        <v>0</v>
      </c>
    </row>
    <row r="371" spans="1:7" s="88" customFormat="1" ht="11.25" outlineLevel="3">
      <c r="A371" s="82"/>
      <c r="B371" s="83"/>
      <c r="C371" s="84" t="s">
        <v>556</v>
      </c>
      <c r="D371" s="83"/>
      <c r="E371" s="85">
        <v>0</v>
      </c>
      <c r="F371" s="86"/>
      <c r="G371" s="87"/>
    </row>
    <row r="372" spans="1:7" s="88" customFormat="1" ht="22.5" outlineLevel="3">
      <c r="A372" s="82"/>
      <c r="B372" s="83"/>
      <c r="C372" s="84" t="s">
        <v>557</v>
      </c>
      <c r="D372" s="83"/>
      <c r="E372" s="85">
        <v>124.9</v>
      </c>
      <c r="F372" s="86"/>
      <c r="G372" s="87"/>
    </row>
    <row r="373" spans="1:7" s="88" customFormat="1" ht="11.25" outlineLevel="3">
      <c r="A373" s="82"/>
      <c r="B373" s="83"/>
      <c r="C373" s="84"/>
      <c r="D373" s="83"/>
      <c r="E373" s="85">
        <v>0</v>
      </c>
      <c r="F373" s="86"/>
      <c r="G373" s="87"/>
    </row>
    <row r="374" spans="1:7" s="48" customFormat="1" ht="24" outlineLevel="2">
      <c r="A374" s="69">
        <v>6</v>
      </c>
      <c r="B374" s="70" t="s">
        <v>246</v>
      </c>
      <c r="C374" s="71" t="s">
        <v>247</v>
      </c>
      <c r="D374" s="72" t="s">
        <v>33</v>
      </c>
      <c r="E374" s="73">
        <v>131.14500000000001</v>
      </c>
      <c r="F374" s="74">
        <v>0</v>
      </c>
      <c r="G374" s="75">
        <f>E374*F374</f>
        <v>0</v>
      </c>
    </row>
    <row r="375" spans="1:7" s="88" customFormat="1" ht="11.25" outlineLevel="3">
      <c r="A375" s="82"/>
      <c r="B375" s="83"/>
      <c r="C375" s="84" t="s">
        <v>558</v>
      </c>
      <c r="D375" s="83"/>
      <c r="E375" s="85">
        <v>124.9</v>
      </c>
      <c r="F375" s="86"/>
      <c r="G375" s="87"/>
    </row>
    <row r="376" spans="1:7" s="88" customFormat="1" ht="11.25" outlineLevel="3">
      <c r="A376" s="82"/>
      <c r="B376" s="83"/>
      <c r="C376" s="84" t="s">
        <v>559</v>
      </c>
      <c r="D376" s="83"/>
      <c r="E376" s="85">
        <v>6.245000000000001</v>
      </c>
      <c r="F376" s="86"/>
      <c r="G376" s="87"/>
    </row>
    <row r="377" spans="1:7" s="88" customFormat="1" ht="11.25" outlineLevel="3">
      <c r="A377" s="82"/>
      <c r="B377" s="83"/>
      <c r="C377" s="84"/>
      <c r="D377" s="83"/>
      <c r="E377" s="85">
        <v>0</v>
      </c>
      <c r="F377" s="86"/>
      <c r="G377" s="87"/>
    </row>
    <row r="378" spans="1:7" s="48" customFormat="1" ht="12" outlineLevel="2">
      <c r="A378" s="69">
        <v>7</v>
      </c>
      <c r="B378" s="70" t="s">
        <v>560</v>
      </c>
      <c r="C378" s="71" t="s">
        <v>561</v>
      </c>
      <c r="D378" s="72" t="s">
        <v>35</v>
      </c>
      <c r="E378" s="73">
        <v>0.89426029200000012</v>
      </c>
      <c r="F378" s="74">
        <v>0</v>
      </c>
      <c r="G378" s="75">
        <f>E378*F378</f>
        <v>0</v>
      </c>
    </row>
    <row r="379" spans="1:7" s="55" customFormat="1" ht="12.75" customHeight="1" outlineLevel="2">
      <c r="A379" s="49"/>
      <c r="B379" s="50"/>
      <c r="C379" s="51"/>
      <c r="D379" s="50"/>
      <c r="E379" s="52"/>
      <c r="F379" s="53"/>
      <c r="G379" s="54"/>
    </row>
    <row r="380" spans="1:7" s="47" customFormat="1" ht="16.5" customHeight="1" outlineLevel="1">
      <c r="A380" s="43"/>
      <c r="B380" s="44"/>
      <c r="C380" s="44" t="s">
        <v>111</v>
      </c>
      <c r="D380" s="36"/>
      <c r="E380" s="45"/>
      <c r="F380" s="46"/>
      <c r="G380" s="28">
        <f>SUBTOTAL(9,G381:G398)</f>
        <v>0</v>
      </c>
    </row>
    <row r="381" spans="1:7" s="48" customFormat="1" ht="12" outlineLevel="2">
      <c r="A381" s="69">
        <v>1</v>
      </c>
      <c r="B381" s="70" t="s">
        <v>248</v>
      </c>
      <c r="C381" s="71" t="s">
        <v>249</v>
      </c>
      <c r="D381" s="72" t="s">
        <v>34</v>
      </c>
      <c r="E381" s="73">
        <v>254.15</v>
      </c>
      <c r="F381" s="74">
        <v>0</v>
      </c>
      <c r="G381" s="75">
        <f>E381*F381</f>
        <v>0</v>
      </c>
    </row>
    <row r="382" spans="1:7" s="88" customFormat="1" ht="11.25" outlineLevel="3">
      <c r="A382" s="82"/>
      <c r="B382" s="83"/>
      <c r="C382" s="84" t="s">
        <v>562</v>
      </c>
      <c r="D382" s="83"/>
      <c r="E382" s="85">
        <v>0</v>
      </c>
      <c r="F382" s="86"/>
      <c r="G382" s="87"/>
    </row>
    <row r="383" spans="1:7" s="88" customFormat="1" ht="11.25" outlineLevel="3">
      <c r="A383" s="82"/>
      <c r="B383" s="83"/>
      <c r="C383" s="84" t="s">
        <v>563</v>
      </c>
      <c r="D383" s="83"/>
      <c r="E383" s="85">
        <v>254.15</v>
      </c>
      <c r="F383" s="86"/>
      <c r="G383" s="87"/>
    </row>
    <row r="384" spans="1:7" s="88" customFormat="1" ht="11.25" outlineLevel="3">
      <c r="A384" s="82"/>
      <c r="B384" s="83"/>
      <c r="C384" s="84"/>
      <c r="D384" s="83"/>
      <c r="E384" s="85">
        <v>0</v>
      </c>
      <c r="F384" s="86"/>
      <c r="G384" s="87"/>
    </row>
    <row r="385" spans="1:7" s="48" customFormat="1" ht="12" outlineLevel="2">
      <c r="A385" s="69">
        <v>2</v>
      </c>
      <c r="B385" s="70" t="s">
        <v>250</v>
      </c>
      <c r="C385" s="71" t="s">
        <v>251</v>
      </c>
      <c r="D385" s="72" t="s">
        <v>32</v>
      </c>
      <c r="E385" s="73">
        <v>0.67096</v>
      </c>
      <c r="F385" s="74">
        <v>0</v>
      </c>
      <c r="G385" s="75">
        <f>E385*F385</f>
        <v>0</v>
      </c>
    </row>
    <row r="386" spans="1:7" s="88" customFormat="1" ht="11.25" outlineLevel="3">
      <c r="A386" s="82"/>
      <c r="B386" s="83"/>
      <c r="C386" s="84" t="s">
        <v>564</v>
      </c>
      <c r="D386" s="83"/>
      <c r="E386" s="85">
        <v>0</v>
      </c>
      <c r="F386" s="86"/>
      <c r="G386" s="87"/>
    </row>
    <row r="387" spans="1:7" s="88" customFormat="1" ht="11.25" outlineLevel="3">
      <c r="A387" s="82"/>
      <c r="B387" s="83"/>
      <c r="C387" s="84" t="s">
        <v>565</v>
      </c>
      <c r="D387" s="83"/>
      <c r="E387" s="85">
        <v>0.60995999999999995</v>
      </c>
      <c r="F387" s="86"/>
      <c r="G387" s="87"/>
    </row>
    <row r="388" spans="1:7" s="88" customFormat="1" ht="11.25" outlineLevel="3">
      <c r="A388" s="82"/>
      <c r="B388" s="83"/>
      <c r="C388" s="84" t="s">
        <v>566</v>
      </c>
      <c r="D388" s="83"/>
      <c r="E388" s="85">
        <v>6.0999999999999999E-2</v>
      </c>
      <c r="F388" s="86"/>
      <c r="G388" s="87"/>
    </row>
    <row r="389" spans="1:7" s="88" customFormat="1" ht="11.25" outlineLevel="3">
      <c r="A389" s="82"/>
      <c r="B389" s="83"/>
      <c r="C389" s="84"/>
      <c r="D389" s="83"/>
      <c r="E389" s="85">
        <v>0</v>
      </c>
      <c r="F389" s="86"/>
      <c r="G389" s="87"/>
    </row>
    <row r="390" spans="1:7" s="48" customFormat="1" ht="24" outlineLevel="2">
      <c r="A390" s="69">
        <v>3</v>
      </c>
      <c r="B390" s="70" t="s">
        <v>252</v>
      </c>
      <c r="C390" s="71" t="s">
        <v>253</v>
      </c>
      <c r="D390" s="72" t="s">
        <v>33</v>
      </c>
      <c r="E390" s="73">
        <v>124.9</v>
      </c>
      <c r="F390" s="74">
        <v>0</v>
      </c>
      <c r="G390" s="75">
        <f>E390*F390</f>
        <v>0</v>
      </c>
    </row>
    <row r="391" spans="1:7" s="88" customFormat="1" ht="11.25" outlineLevel="3">
      <c r="A391" s="82"/>
      <c r="B391" s="83"/>
      <c r="C391" s="84"/>
      <c r="D391" s="83"/>
      <c r="E391" s="85">
        <v>0</v>
      </c>
      <c r="F391" s="86"/>
      <c r="G391" s="87"/>
    </row>
    <row r="392" spans="1:7" s="88" customFormat="1" ht="11.25" outlineLevel="3">
      <c r="A392" s="82"/>
      <c r="B392" s="83"/>
      <c r="C392" s="84" t="s">
        <v>556</v>
      </c>
      <c r="D392" s="83"/>
      <c r="E392" s="85">
        <v>0</v>
      </c>
      <c r="F392" s="86"/>
      <c r="G392" s="87"/>
    </row>
    <row r="393" spans="1:7" s="88" customFormat="1" ht="22.5" outlineLevel="3">
      <c r="A393" s="82"/>
      <c r="B393" s="83"/>
      <c r="C393" s="84" t="s">
        <v>557</v>
      </c>
      <c r="D393" s="83"/>
      <c r="E393" s="85">
        <v>124.9</v>
      </c>
      <c r="F393" s="86"/>
      <c r="G393" s="87"/>
    </row>
    <row r="394" spans="1:7" s="48" customFormat="1" ht="24" outlineLevel="2">
      <c r="A394" s="69">
        <v>4</v>
      </c>
      <c r="B394" s="70" t="s">
        <v>254</v>
      </c>
      <c r="C394" s="71" t="s">
        <v>255</v>
      </c>
      <c r="D394" s="72" t="s">
        <v>32</v>
      </c>
      <c r="E394" s="73">
        <v>0.67100000000000004</v>
      </c>
      <c r="F394" s="74">
        <v>0</v>
      </c>
      <c r="G394" s="75">
        <f>E394*F394</f>
        <v>0</v>
      </c>
    </row>
    <row r="395" spans="1:7" s="88" customFormat="1" ht="11.25" outlineLevel="3">
      <c r="A395" s="82"/>
      <c r="B395" s="83"/>
      <c r="C395" s="84" t="s">
        <v>567</v>
      </c>
      <c r="D395" s="83"/>
      <c r="E395" s="85">
        <v>0.67100000000000004</v>
      </c>
      <c r="F395" s="86"/>
      <c r="G395" s="87"/>
    </row>
    <row r="396" spans="1:7" s="88" customFormat="1" ht="11.25" outlineLevel="3">
      <c r="A396" s="82"/>
      <c r="B396" s="83"/>
      <c r="C396" s="84"/>
      <c r="D396" s="83"/>
      <c r="E396" s="85">
        <v>0</v>
      </c>
      <c r="F396" s="86"/>
      <c r="G396" s="87"/>
    </row>
    <row r="397" spans="1:7" s="48" customFormat="1" ht="12" outlineLevel="2">
      <c r="A397" s="69">
        <v>5</v>
      </c>
      <c r="B397" s="70" t="s">
        <v>568</v>
      </c>
      <c r="C397" s="71" t="s">
        <v>569</v>
      </c>
      <c r="D397" s="72" t="s">
        <v>35</v>
      </c>
      <c r="E397" s="73">
        <v>0.39727417999999998</v>
      </c>
      <c r="F397" s="74">
        <v>0</v>
      </c>
      <c r="G397" s="75">
        <f>E397*F397</f>
        <v>0</v>
      </c>
    </row>
    <row r="398" spans="1:7" s="55" customFormat="1" ht="12.75" customHeight="1" outlineLevel="2">
      <c r="A398" s="49"/>
      <c r="B398" s="50"/>
      <c r="C398" s="51"/>
      <c r="D398" s="50"/>
      <c r="E398" s="52"/>
      <c r="F398" s="53"/>
      <c r="G398" s="54"/>
    </row>
    <row r="399" spans="1:7" s="47" customFormat="1" ht="16.5" customHeight="1" outlineLevel="1">
      <c r="A399" s="43"/>
      <c r="B399" s="44"/>
      <c r="C399" s="44" t="s">
        <v>46</v>
      </c>
      <c r="D399" s="36"/>
      <c r="E399" s="45"/>
      <c r="F399" s="46"/>
      <c r="G399" s="28">
        <f>SUBTOTAL(9,G400:G420)</f>
        <v>0</v>
      </c>
    </row>
    <row r="400" spans="1:7" s="48" customFormat="1" ht="24" outlineLevel="2">
      <c r="A400" s="69">
        <v>1</v>
      </c>
      <c r="B400" s="70" t="s">
        <v>256</v>
      </c>
      <c r="C400" s="71" t="s">
        <v>257</v>
      </c>
      <c r="D400" s="72" t="s">
        <v>33</v>
      </c>
      <c r="E400" s="73">
        <v>70.740000000000009</v>
      </c>
      <c r="F400" s="74">
        <v>0</v>
      </c>
      <c r="G400" s="75">
        <f>E400*F400</f>
        <v>0</v>
      </c>
    </row>
    <row r="401" spans="1:7" s="88" customFormat="1" ht="11.25" outlineLevel="3">
      <c r="A401" s="82"/>
      <c r="B401" s="83"/>
      <c r="C401" s="84" t="s">
        <v>371</v>
      </c>
      <c r="D401" s="83"/>
      <c r="E401" s="85">
        <v>0</v>
      </c>
      <c r="F401" s="86"/>
      <c r="G401" s="87"/>
    </row>
    <row r="402" spans="1:7" s="88" customFormat="1" ht="11.25" outlineLevel="3">
      <c r="A402" s="82"/>
      <c r="B402" s="83"/>
      <c r="C402" s="84" t="s">
        <v>522</v>
      </c>
      <c r="D402" s="83"/>
      <c r="E402" s="85">
        <v>4.2</v>
      </c>
      <c r="F402" s="86"/>
      <c r="G402" s="87"/>
    </row>
    <row r="403" spans="1:7" s="88" customFormat="1" ht="11.25" outlineLevel="3">
      <c r="A403" s="82"/>
      <c r="B403" s="83"/>
      <c r="C403" s="84" t="s">
        <v>523</v>
      </c>
      <c r="D403" s="83"/>
      <c r="E403" s="85">
        <v>2.64</v>
      </c>
      <c r="F403" s="86"/>
      <c r="G403" s="87"/>
    </row>
    <row r="404" spans="1:7" s="88" customFormat="1" ht="11.25" outlineLevel="3">
      <c r="A404" s="82"/>
      <c r="B404" s="83"/>
      <c r="C404" s="84" t="s">
        <v>570</v>
      </c>
      <c r="D404" s="83"/>
      <c r="E404" s="85">
        <v>7.1</v>
      </c>
      <c r="F404" s="86"/>
      <c r="G404" s="87"/>
    </row>
    <row r="405" spans="1:7" s="88" customFormat="1" ht="11.25" outlineLevel="3">
      <c r="A405" s="82"/>
      <c r="B405" s="83"/>
      <c r="C405" s="84" t="s">
        <v>525</v>
      </c>
      <c r="D405" s="83"/>
      <c r="E405" s="85">
        <v>2.95</v>
      </c>
      <c r="F405" s="86"/>
      <c r="G405" s="87"/>
    </row>
    <row r="406" spans="1:7" s="88" customFormat="1" ht="11.25" outlineLevel="3">
      <c r="A406" s="82"/>
      <c r="B406" s="83"/>
      <c r="C406" s="84" t="s">
        <v>526</v>
      </c>
      <c r="D406" s="83"/>
      <c r="E406" s="85">
        <v>5.43</v>
      </c>
      <c r="F406" s="86"/>
      <c r="G406" s="87"/>
    </row>
    <row r="407" spans="1:7" s="88" customFormat="1" ht="11.25" outlineLevel="3">
      <c r="A407" s="82"/>
      <c r="B407" s="83"/>
      <c r="C407" s="84" t="s">
        <v>527</v>
      </c>
      <c r="D407" s="83"/>
      <c r="E407" s="85">
        <v>45.74</v>
      </c>
      <c r="F407" s="86"/>
      <c r="G407" s="87"/>
    </row>
    <row r="408" spans="1:7" s="88" customFormat="1" ht="11.25" outlineLevel="3">
      <c r="A408" s="82"/>
      <c r="B408" s="83"/>
      <c r="C408" s="84" t="s">
        <v>571</v>
      </c>
      <c r="D408" s="83"/>
      <c r="E408" s="85">
        <v>2.68</v>
      </c>
      <c r="F408" s="86"/>
      <c r="G408" s="87"/>
    </row>
    <row r="409" spans="1:7" s="88" customFormat="1" ht="11.25" outlineLevel="3">
      <c r="A409" s="82"/>
      <c r="B409" s="83"/>
      <c r="C409" s="84" t="s">
        <v>391</v>
      </c>
      <c r="D409" s="83"/>
      <c r="E409" s="85">
        <v>70.740000000000009</v>
      </c>
      <c r="F409" s="86"/>
      <c r="G409" s="87"/>
    </row>
    <row r="410" spans="1:7" s="88" customFormat="1" ht="11.25" outlineLevel="3">
      <c r="A410" s="82"/>
      <c r="B410" s="83"/>
      <c r="C410" s="84"/>
      <c r="D410" s="83"/>
      <c r="E410" s="85">
        <v>0</v>
      </c>
      <c r="F410" s="86"/>
      <c r="G410" s="87"/>
    </row>
    <row r="411" spans="1:7" s="48" customFormat="1" ht="12" outlineLevel="2">
      <c r="A411" s="69">
        <v>2</v>
      </c>
      <c r="B411" s="70" t="s">
        <v>75</v>
      </c>
      <c r="C411" s="71" t="s">
        <v>76</v>
      </c>
      <c r="D411" s="72" t="s">
        <v>33</v>
      </c>
      <c r="E411" s="73">
        <v>70.739999999999995</v>
      </c>
      <c r="F411" s="74">
        <v>0</v>
      </c>
      <c r="G411" s="75">
        <f>E411*F411</f>
        <v>0</v>
      </c>
    </row>
    <row r="412" spans="1:7" s="88" customFormat="1" ht="11.25" outlineLevel="3">
      <c r="A412" s="82"/>
      <c r="B412" s="83"/>
      <c r="C412" s="84" t="s">
        <v>572</v>
      </c>
      <c r="D412" s="83"/>
      <c r="E412" s="85">
        <v>70.739999999999995</v>
      </c>
      <c r="F412" s="86"/>
      <c r="G412" s="87"/>
    </row>
    <row r="413" spans="1:7" s="88" customFormat="1" ht="11.25" outlineLevel="3">
      <c r="A413" s="82"/>
      <c r="B413" s="83"/>
      <c r="C413" s="84"/>
      <c r="D413" s="83"/>
      <c r="E413" s="85">
        <v>0</v>
      </c>
      <c r="F413" s="86"/>
      <c r="G413" s="87"/>
    </row>
    <row r="414" spans="1:7" s="48" customFormat="1" ht="12" outlineLevel="2">
      <c r="A414" s="69">
        <v>3</v>
      </c>
      <c r="B414" s="70" t="s">
        <v>258</v>
      </c>
      <c r="C414" s="71" t="s">
        <v>259</v>
      </c>
      <c r="D414" s="72" t="s">
        <v>33</v>
      </c>
      <c r="E414" s="73">
        <v>70.739999999999995</v>
      </c>
      <c r="F414" s="74">
        <v>0</v>
      </c>
      <c r="G414" s="75">
        <f>E414*F414</f>
        <v>0</v>
      </c>
    </row>
    <row r="415" spans="1:7" s="48" customFormat="1" ht="24" outlineLevel="2">
      <c r="A415" s="69">
        <v>4</v>
      </c>
      <c r="B415" s="70" t="s">
        <v>260</v>
      </c>
      <c r="C415" s="71" t="s">
        <v>261</v>
      </c>
      <c r="D415" s="72" t="s">
        <v>33</v>
      </c>
      <c r="E415" s="73">
        <v>81.350999999999999</v>
      </c>
      <c r="F415" s="74">
        <v>0</v>
      </c>
      <c r="G415" s="75">
        <f>E415*F415</f>
        <v>0</v>
      </c>
    </row>
    <row r="416" spans="1:7" s="88" customFormat="1" ht="11.25" outlineLevel="3">
      <c r="A416" s="82"/>
      <c r="B416" s="83"/>
      <c r="C416" s="84" t="s">
        <v>573</v>
      </c>
      <c r="D416" s="83"/>
      <c r="E416" s="85">
        <v>70.739999999999995</v>
      </c>
      <c r="F416" s="86"/>
      <c r="G416" s="87"/>
    </row>
    <row r="417" spans="1:7" s="88" customFormat="1" ht="11.25" outlineLevel="3">
      <c r="A417" s="82"/>
      <c r="B417" s="83"/>
      <c r="C417" s="84" t="s">
        <v>574</v>
      </c>
      <c r="D417" s="83"/>
      <c r="E417" s="85">
        <v>10.610999999999999</v>
      </c>
      <c r="F417" s="86"/>
      <c r="G417" s="87"/>
    </row>
    <row r="418" spans="1:7" s="88" customFormat="1" ht="11.25" outlineLevel="3">
      <c r="A418" s="82"/>
      <c r="B418" s="83"/>
      <c r="C418" s="84"/>
      <c r="D418" s="83"/>
      <c r="E418" s="85">
        <v>0</v>
      </c>
      <c r="F418" s="86"/>
      <c r="G418" s="87"/>
    </row>
    <row r="419" spans="1:7" s="48" customFormat="1" ht="24" outlineLevel="2">
      <c r="A419" s="69">
        <v>5</v>
      </c>
      <c r="B419" s="70" t="s">
        <v>575</v>
      </c>
      <c r="C419" s="71" t="s">
        <v>576</v>
      </c>
      <c r="D419" s="72" t="s">
        <v>35</v>
      </c>
      <c r="E419" s="73">
        <v>0.99983916000000017</v>
      </c>
      <c r="F419" s="74">
        <v>0</v>
      </c>
      <c r="G419" s="75">
        <f>E419*F419</f>
        <v>0</v>
      </c>
    </row>
    <row r="420" spans="1:7" s="55" customFormat="1" ht="12.75" customHeight="1" outlineLevel="2">
      <c r="A420" s="49"/>
      <c r="B420" s="50"/>
      <c r="C420" s="51"/>
      <c r="D420" s="50"/>
      <c r="E420" s="52"/>
      <c r="F420" s="53"/>
      <c r="G420" s="54"/>
    </row>
    <row r="421" spans="1:7" s="47" customFormat="1" ht="16.5" customHeight="1" outlineLevel="1">
      <c r="A421" s="43"/>
      <c r="B421" s="44"/>
      <c r="C421" s="44" t="s">
        <v>47</v>
      </c>
      <c r="D421" s="36"/>
      <c r="E421" s="45"/>
      <c r="F421" s="46"/>
      <c r="G421" s="28">
        <f>SUBTOTAL(9,G422:G463)</f>
        <v>0</v>
      </c>
    </row>
    <row r="422" spans="1:7" s="48" customFormat="1" ht="24" outlineLevel="2">
      <c r="A422" s="69">
        <v>1</v>
      </c>
      <c r="B422" s="70" t="s">
        <v>262</v>
      </c>
      <c r="C422" s="71" t="s">
        <v>263</v>
      </c>
      <c r="D422" s="72" t="s">
        <v>38</v>
      </c>
      <c r="E422" s="73">
        <v>6</v>
      </c>
      <c r="F422" s="74">
        <v>0</v>
      </c>
      <c r="G422" s="75">
        <f>E422*F422</f>
        <v>0</v>
      </c>
    </row>
    <row r="423" spans="1:7" s="88" customFormat="1" ht="11.25" outlineLevel="3">
      <c r="A423" s="82"/>
      <c r="B423" s="83"/>
      <c r="C423" s="84" t="s">
        <v>577</v>
      </c>
      <c r="D423" s="83"/>
      <c r="E423" s="85">
        <v>5</v>
      </c>
      <c r="F423" s="86"/>
      <c r="G423" s="87"/>
    </row>
    <row r="424" spans="1:7" s="88" customFormat="1" ht="11.25" outlineLevel="3">
      <c r="A424" s="82"/>
      <c r="B424" s="83"/>
      <c r="C424" s="84" t="s">
        <v>578</v>
      </c>
      <c r="D424" s="83"/>
      <c r="E424" s="85">
        <v>1</v>
      </c>
      <c r="F424" s="86"/>
      <c r="G424" s="87"/>
    </row>
    <row r="425" spans="1:7" s="88" customFormat="1" ht="11.25" outlineLevel="3">
      <c r="A425" s="82"/>
      <c r="B425" s="83"/>
      <c r="C425" s="84"/>
      <c r="D425" s="83"/>
      <c r="E425" s="85">
        <v>0</v>
      </c>
      <c r="F425" s="86"/>
      <c r="G425" s="87"/>
    </row>
    <row r="426" spans="1:7" s="48" customFormat="1" ht="24" outlineLevel="2">
      <c r="A426" s="69">
        <v>2</v>
      </c>
      <c r="B426" s="70" t="s">
        <v>264</v>
      </c>
      <c r="C426" s="71" t="s">
        <v>265</v>
      </c>
      <c r="D426" s="72" t="s">
        <v>38</v>
      </c>
      <c r="E426" s="73">
        <v>2</v>
      </c>
      <c r="F426" s="74">
        <v>0</v>
      </c>
      <c r="G426" s="75">
        <f>E426*F426</f>
        <v>0</v>
      </c>
    </row>
    <row r="427" spans="1:7" s="88" customFormat="1" ht="11.25" outlineLevel="3">
      <c r="A427" s="82"/>
      <c r="B427" s="83"/>
      <c r="C427" s="84" t="s">
        <v>579</v>
      </c>
      <c r="D427" s="83"/>
      <c r="E427" s="85">
        <v>1</v>
      </c>
      <c r="F427" s="86"/>
      <c r="G427" s="87"/>
    </row>
    <row r="428" spans="1:7" s="88" customFormat="1" ht="11.25" outlineLevel="3">
      <c r="A428" s="82"/>
      <c r="B428" s="83"/>
      <c r="C428" s="84" t="s">
        <v>580</v>
      </c>
      <c r="D428" s="83"/>
      <c r="E428" s="85">
        <v>1</v>
      </c>
      <c r="F428" s="86"/>
      <c r="G428" s="87"/>
    </row>
    <row r="429" spans="1:7" s="88" customFormat="1" ht="11.25" outlineLevel="3">
      <c r="A429" s="82"/>
      <c r="B429" s="83"/>
      <c r="C429" s="84"/>
      <c r="D429" s="83"/>
      <c r="E429" s="85">
        <v>0</v>
      </c>
      <c r="F429" s="86"/>
      <c r="G429" s="87"/>
    </row>
    <row r="430" spans="1:7" s="48" customFormat="1" ht="36" outlineLevel="2">
      <c r="A430" s="69">
        <v>3</v>
      </c>
      <c r="B430" s="70" t="s">
        <v>268</v>
      </c>
      <c r="C430" s="71" t="s">
        <v>269</v>
      </c>
      <c r="D430" s="72" t="s">
        <v>38</v>
      </c>
      <c r="E430" s="73">
        <v>1</v>
      </c>
      <c r="F430" s="74">
        <v>0</v>
      </c>
      <c r="G430" s="75">
        <f t="shared" ref="G430:G435" si="2">E430*F430</f>
        <v>0</v>
      </c>
    </row>
    <row r="431" spans="1:7" s="48" customFormat="1" ht="36" outlineLevel="2">
      <c r="A431" s="69">
        <v>4</v>
      </c>
      <c r="B431" s="70" t="s">
        <v>270</v>
      </c>
      <c r="C431" s="71" t="s">
        <v>266</v>
      </c>
      <c r="D431" s="72" t="s">
        <v>38</v>
      </c>
      <c r="E431" s="73">
        <v>4</v>
      </c>
      <c r="F431" s="74">
        <v>0</v>
      </c>
      <c r="G431" s="75">
        <f t="shared" si="2"/>
        <v>0</v>
      </c>
    </row>
    <row r="432" spans="1:7" s="48" customFormat="1" ht="36" outlineLevel="2">
      <c r="A432" s="69">
        <v>5</v>
      </c>
      <c r="B432" s="70" t="s">
        <v>271</v>
      </c>
      <c r="C432" s="71" t="s">
        <v>267</v>
      </c>
      <c r="D432" s="72" t="s">
        <v>38</v>
      </c>
      <c r="E432" s="73">
        <v>1</v>
      </c>
      <c r="F432" s="74">
        <v>0</v>
      </c>
      <c r="G432" s="75">
        <f t="shared" si="2"/>
        <v>0</v>
      </c>
    </row>
    <row r="433" spans="1:7" s="48" customFormat="1" ht="36" outlineLevel="2">
      <c r="A433" s="69">
        <v>6</v>
      </c>
      <c r="B433" s="70" t="s">
        <v>272</v>
      </c>
      <c r="C433" s="71" t="s">
        <v>273</v>
      </c>
      <c r="D433" s="72" t="s">
        <v>38</v>
      </c>
      <c r="E433" s="73">
        <v>1</v>
      </c>
      <c r="F433" s="74">
        <v>0</v>
      </c>
      <c r="G433" s="75">
        <f t="shared" si="2"/>
        <v>0</v>
      </c>
    </row>
    <row r="434" spans="1:7" s="48" customFormat="1" ht="36" outlineLevel="2">
      <c r="A434" s="69">
        <v>7</v>
      </c>
      <c r="B434" s="70" t="s">
        <v>274</v>
      </c>
      <c r="C434" s="71" t="s">
        <v>275</v>
      </c>
      <c r="D434" s="72" t="s">
        <v>38</v>
      </c>
      <c r="E434" s="73">
        <v>1</v>
      </c>
      <c r="F434" s="74">
        <v>0</v>
      </c>
      <c r="G434" s="75">
        <f t="shared" si="2"/>
        <v>0</v>
      </c>
    </row>
    <row r="435" spans="1:7" s="48" customFormat="1" ht="24" outlineLevel="2">
      <c r="A435" s="69">
        <v>8</v>
      </c>
      <c r="B435" s="70" t="s">
        <v>276</v>
      </c>
      <c r="C435" s="71" t="s">
        <v>277</v>
      </c>
      <c r="D435" s="72" t="s">
        <v>38</v>
      </c>
      <c r="E435" s="73">
        <v>7</v>
      </c>
      <c r="F435" s="74">
        <v>0</v>
      </c>
      <c r="G435" s="75">
        <f t="shared" si="2"/>
        <v>0</v>
      </c>
    </row>
    <row r="436" spans="1:7" s="88" customFormat="1" ht="11.25" outlineLevel="3">
      <c r="A436" s="82"/>
      <c r="B436" s="83"/>
      <c r="C436" s="84" t="s">
        <v>579</v>
      </c>
      <c r="D436" s="83"/>
      <c r="E436" s="85">
        <v>1</v>
      </c>
      <c r="F436" s="86"/>
      <c r="G436" s="87"/>
    </row>
    <row r="437" spans="1:7" s="88" customFormat="1" ht="11.25" outlineLevel="3">
      <c r="A437" s="82"/>
      <c r="B437" s="83"/>
      <c r="C437" s="84" t="s">
        <v>577</v>
      </c>
      <c r="D437" s="83"/>
      <c r="E437" s="85">
        <v>5</v>
      </c>
      <c r="F437" s="86"/>
      <c r="G437" s="87"/>
    </row>
    <row r="438" spans="1:7" s="88" customFormat="1" ht="11.25" outlineLevel="3">
      <c r="A438" s="82"/>
      <c r="B438" s="83"/>
      <c r="C438" s="84" t="s">
        <v>578</v>
      </c>
      <c r="D438" s="83"/>
      <c r="E438" s="85">
        <v>1</v>
      </c>
      <c r="F438" s="86"/>
      <c r="G438" s="87"/>
    </row>
    <row r="439" spans="1:7" s="88" customFormat="1" ht="11.25" outlineLevel="3">
      <c r="A439" s="82"/>
      <c r="B439" s="83"/>
      <c r="C439" s="84"/>
      <c r="D439" s="83"/>
      <c r="E439" s="85">
        <v>0</v>
      </c>
      <c r="F439" s="86"/>
      <c r="G439" s="87"/>
    </row>
    <row r="440" spans="1:7" s="48" customFormat="1" ht="24" outlineLevel="2">
      <c r="A440" s="69">
        <v>9</v>
      </c>
      <c r="B440" s="70" t="s">
        <v>278</v>
      </c>
      <c r="C440" s="71" t="s">
        <v>279</v>
      </c>
      <c r="D440" s="72" t="s">
        <v>38</v>
      </c>
      <c r="E440" s="73">
        <v>1</v>
      </c>
      <c r="F440" s="74">
        <v>0</v>
      </c>
      <c r="G440" s="75">
        <f>E440*F440</f>
        <v>0</v>
      </c>
    </row>
    <row r="441" spans="1:7" s="88" customFormat="1" ht="11.25" outlineLevel="3">
      <c r="A441" s="82"/>
      <c r="B441" s="83"/>
      <c r="C441" s="84" t="s">
        <v>580</v>
      </c>
      <c r="D441" s="83"/>
      <c r="E441" s="85">
        <v>1</v>
      </c>
      <c r="F441" s="86"/>
      <c r="G441" s="87"/>
    </row>
    <row r="442" spans="1:7" s="88" customFormat="1" ht="11.25" outlineLevel="3">
      <c r="A442" s="82"/>
      <c r="B442" s="83"/>
      <c r="C442" s="84"/>
      <c r="D442" s="83"/>
      <c r="E442" s="85">
        <v>0</v>
      </c>
      <c r="F442" s="86"/>
      <c r="G442" s="87"/>
    </row>
    <row r="443" spans="1:7" s="48" customFormat="1" ht="24" outlineLevel="2">
      <c r="A443" s="69">
        <v>10</v>
      </c>
      <c r="B443" s="70" t="s">
        <v>280</v>
      </c>
      <c r="C443" s="71" t="s">
        <v>281</v>
      </c>
      <c r="D443" s="72" t="s">
        <v>38</v>
      </c>
      <c r="E443" s="73">
        <v>7</v>
      </c>
      <c r="F443" s="74">
        <v>0</v>
      </c>
      <c r="G443" s="75">
        <f>E443*F443</f>
        <v>0</v>
      </c>
    </row>
    <row r="444" spans="1:7" s="48" customFormat="1" ht="24" outlineLevel="2">
      <c r="A444" s="69">
        <v>11</v>
      </c>
      <c r="B444" s="70" t="s">
        <v>282</v>
      </c>
      <c r="C444" s="71" t="s">
        <v>283</v>
      </c>
      <c r="D444" s="72" t="s">
        <v>38</v>
      </c>
      <c r="E444" s="73">
        <v>1</v>
      </c>
      <c r="F444" s="74">
        <v>0</v>
      </c>
      <c r="G444" s="75">
        <f>E444*F444</f>
        <v>0</v>
      </c>
    </row>
    <row r="445" spans="1:7" s="48" customFormat="1" ht="12" outlineLevel="2">
      <c r="A445" s="69">
        <v>12</v>
      </c>
      <c r="B445" s="70" t="s">
        <v>284</v>
      </c>
      <c r="C445" s="71" t="s">
        <v>285</v>
      </c>
      <c r="D445" s="72" t="s">
        <v>38</v>
      </c>
      <c r="E445" s="73">
        <v>29</v>
      </c>
      <c r="F445" s="74">
        <v>0</v>
      </c>
      <c r="G445" s="75">
        <f>E445*F445</f>
        <v>0</v>
      </c>
    </row>
    <row r="446" spans="1:7" s="88" customFormat="1" ht="11.25" outlineLevel="3">
      <c r="A446" s="82"/>
      <c r="B446" s="83"/>
      <c r="C446" s="84" t="s">
        <v>581</v>
      </c>
      <c r="D446" s="83"/>
      <c r="E446" s="85">
        <v>1</v>
      </c>
      <c r="F446" s="86"/>
      <c r="G446" s="87"/>
    </row>
    <row r="447" spans="1:7" s="88" customFormat="1" ht="11.25" outlineLevel="3">
      <c r="A447" s="82"/>
      <c r="B447" s="83"/>
      <c r="C447" s="84" t="s">
        <v>582</v>
      </c>
      <c r="D447" s="83"/>
      <c r="E447" s="85">
        <v>0</v>
      </c>
      <c r="F447" s="86"/>
      <c r="G447" s="87"/>
    </row>
    <row r="448" spans="1:7" s="88" customFormat="1" ht="11.25" outlineLevel="3">
      <c r="A448" s="82"/>
      <c r="B448" s="83"/>
      <c r="C448" s="84" t="s">
        <v>583</v>
      </c>
      <c r="D448" s="83"/>
      <c r="E448" s="85">
        <v>16</v>
      </c>
      <c r="F448" s="86"/>
      <c r="G448" s="87"/>
    </row>
    <row r="449" spans="1:7" s="88" customFormat="1" ht="11.25" outlineLevel="3">
      <c r="A449" s="82"/>
      <c r="B449" s="83"/>
      <c r="C449" s="84" t="s">
        <v>584</v>
      </c>
      <c r="D449" s="83"/>
      <c r="E449" s="85">
        <v>0</v>
      </c>
      <c r="F449" s="86"/>
      <c r="G449" s="87"/>
    </row>
    <row r="450" spans="1:7" s="88" customFormat="1" ht="11.25" outlineLevel="3">
      <c r="A450" s="82"/>
      <c r="B450" s="83"/>
      <c r="C450" s="84" t="s">
        <v>585</v>
      </c>
      <c r="D450" s="83"/>
      <c r="E450" s="85">
        <v>12</v>
      </c>
      <c r="F450" s="86"/>
      <c r="G450" s="87"/>
    </row>
    <row r="451" spans="1:7" s="88" customFormat="1" ht="11.25" outlineLevel="3">
      <c r="A451" s="82"/>
      <c r="B451" s="83"/>
      <c r="C451" s="84"/>
      <c r="D451" s="83"/>
      <c r="E451" s="85">
        <v>0</v>
      </c>
      <c r="F451" s="86"/>
      <c r="G451" s="87"/>
    </row>
    <row r="452" spans="1:7" s="88" customFormat="1" ht="11.25" outlineLevel="3">
      <c r="A452" s="82"/>
      <c r="B452" s="83"/>
      <c r="C452" s="84"/>
      <c r="D452" s="83"/>
      <c r="E452" s="85">
        <v>0</v>
      </c>
      <c r="F452" s="86"/>
      <c r="G452" s="87"/>
    </row>
    <row r="453" spans="1:7" s="88" customFormat="1" ht="11.25" outlineLevel="3">
      <c r="A453" s="82"/>
      <c r="B453" s="83"/>
      <c r="C453" s="84"/>
      <c r="D453" s="83"/>
      <c r="E453" s="85">
        <v>0</v>
      </c>
      <c r="F453" s="86"/>
      <c r="G453" s="87"/>
    </row>
    <row r="454" spans="1:7" s="48" customFormat="1" ht="12" outlineLevel="2">
      <c r="A454" s="69">
        <v>13</v>
      </c>
      <c r="B454" s="70" t="s">
        <v>286</v>
      </c>
      <c r="C454" s="71" t="s">
        <v>77</v>
      </c>
      <c r="D454" s="72" t="s">
        <v>38</v>
      </c>
      <c r="E454" s="73">
        <v>1</v>
      </c>
      <c r="F454" s="74">
        <v>0</v>
      </c>
      <c r="G454" s="75">
        <f>E454*F454</f>
        <v>0</v>
      </c>
    </row>
    <row r="455" spans="1:7" s="48" customFormat="1" ht="12" outlineLevel="2">
      <c r="A455" s="69">
        <v>14</v>
      </c>
      <c r="B455" s="70" t="s">
        <v>287</v>
      </c>
      <c r="C455" s="71" t="s">
        <v>288</v>
      </c>
      <c r="D455" s="72" t="s">
        <v>38</v>
      </c>
      <c r="E455" s="73">
        <v>7</v>
      </c>
      <c r="F455" s="74">
        <v>0</v>
      </c>
      <c r="G455" s="75">
        <f>E455*F455</f>
        <v>0</v>
      </c>
    </row>
    <row r="456" spans="1:7" s="48" customFormat="1" ht="12" outlineLevel="2">
      <c r="A456" s="69">
        <v>15</v>
      </c>
      <c r="B456" s="70" t="s">
        <v>289</v>
      </c>
      <c r="C456" s="71" t="s">
        <v>290</v>
      </c>
      <c r="D456" s="72" t="s">
        <v>38</v>
      </c>
      <c r="E456" s="73">
        <v>1</v>
      </c>
      <c r="F456" s="74">
        <v>0</v>
      </c>
      <c r="G456" s="75">
        <f>E456*F456</f>
        <v>0</v>
      </c>
    </row>
    <row r="457" spans="1:7" s="48" customFormat="1" ht="12" outlineLevel="2">
      <c r="A457" s="69">
        <v>16</v>
      </c>
      <c r="B457" s="70" t="s">
        <v>291</v>
      </c>
      <c r="C457" s="71" t="s">
        <v>292</v>
      </c>
      <c r="D457" s="72" t="s">
        <v>38</v>
      </c>
      <c r="E457" s="73">
        <v>8</v>
      </c>
      <c r="F457" s="74">
        <v>0</v>
      </c>
      <c r="G457" s="75">
        <f>E457*F457</f>
        <v>0</v>
      </c>
    </row>
    <row r="458" spans="1:7" s="88" customFormat="1" ht="11.25" outlineLevel="3">
      <c r="A458" s="82"/>
      <c r="B458" s="83"/>
      <c r="C458" s="84" t="s">
        <v>361</v>
      </c>
      <c r="D458" s="83"/>
      <c r="E458" s="85">
        <v>8</v>
      </c>
      <c r="F458" s="86"/>
      <c r="G458" s="87"/>
    </row>
    <row r="459" spans="1:7" s="88" customFormat="1" ht="11.25" outlineLevel="3">
      <c r="A459" s="82"/>
      <c r="B459" s="83"/>
      <c r="C459" s="84"/>
      <c r="D459" s="83"/>
      <c r="E459" s="85">
        <v>0</v>
      </c>
      <c r="F459" s="86"/>
      <c r="G459" s="87"/>
    </row>
    <row r="460" spans="1:7" s="48" customFormat="1" ht="24" outlineLevel="2">
      <c r="A460" s="69">
        <v>17</v>
      </c>
      <c r="B460" s="70" t="s">
        <v>293</v>
      </c>
      <c r="C460" s="71" t="s">
        <v>294</v>
      </c>
      <c r="D460" s="72" t="s">
        <v>38</v>
      </c>
      <c r="E460" s="73">
        <v>8</v>
      </c>
      <c r="F460" s="74">
        <v>0</v>
      </c>
      <c r="G460" s="75">
        <f>E460*F460</f>
        <v>0</v>
      </c>
    </row>
    <row r="461" spans="1:7" s="48" customFormat="1" ht="24" outlineLevel="2">
      <c r="A461" s="69">
        <v>18</v>
      </c>
      <c r="B461" s="70" t="s">
        <v>295</v>
      </c>
      <c r="C461" s="71" t="s">
        <v>296</v>
      </c>
      <c r="D461" s="72"/>
      <c r="E461" s="73">
        <v>0</v>
      </c>
      <c r="F461" s="74">
        <v>0</v>
      </c>
      <c r="G461" s="75">
        <f>E461*F461</f>
        <v>0</v>
      </c>
    </row>
    <row r="462" spans="1:7" s="48" customFormat="1" ht="12" outlineLevel="2">
      <c r="A462" s="69">
        <v>19</v>
      </c>
      <c r="B462" s="70" t="s">
        <v>586</v>
      </c>
      <c r="C462" s="71" t="s">
        <v>587</v>
      </c>
      <c r="D462" s="72" t="s">
        <v>48</v>
      </c>
      <c r="E462" s="73">
        <v>0.74</v>
      </c>
      <c r="F462" s="74">
        <v>0</v>
      </c>
      <c r="G462" s="75">
        <f>E462*F462</f>
        <v>0</v>
      </c>
    </row>
    <row r="463" spans="1:7" s="55" customFormat="1" ht="12.75" customHeight="1" outlineLevel="2">
      <c r="A463" s="49"/>
      <c r="B463" s="50"/>
      <c r="C463" s="51"/>
      <c r="D463" s="50"/>
      <c r="E463" s="52"/>
      <c r="F463" s="53">
        <v>0</v>
      </c>
      <c r="G463" s="54"/>
    </row>
    <row r="464" spans="1:7" s="47" customFormat="1" ht="16.5" customHeight="1" outlineLevel="1">
      <c r="A464" s="43"/>
      <c r="B464" s="44"/>
      <c r="C464" s="44" t="s">
        <v>297</v>
      </c>
      <c r="D464" s="36"/>
      <c r="E464" s="45"/>
      <c r="F464" s="46"/>
      <c r="G464" s="28">
        <f>SUBTOTAL(9,G465:G506)</f>
        <v>0</v>
      </c>
    </row>
    <row r="465" spans="1:7" s="48" customFormat="1" ht="12" outlineLevel="2">
      <c r="A465" s="69">
        <v>1</v>
      </c>
      <c r="B465" s="70" t="s">
        <v>298</v>
      </c>
      <c r="C465" s="71" t="s">
        <v>299</v>
      </c>
      <c r="D465" s="72" t="s">
        <v>33</v>
      </c>
      <c r="E465" s="73">
        <v>22.32</v>
      </c>
      <c r="F465" s="74">
        <v>0</v>
      </c>
      <c r="G465" s="75">
        <f>E465*F465</f>
        <v>0</v>
      </c>
    </row>
    <row r="466" spans="1:7" s="48" customFormat="1" ht="12" outlineLevel="2">
      <c r="A466" s="69">
        <v>2</v>
      </c>
      <c r="B466" s="70" t="s">
        <v>300</v>
      </c>
      <c r="C466" s="71" t="s">
        <v>301</v>
      </c>
      <c r="D466" s="72" t="s">
        <v>33</v>
      </c>
      <c r="E466" s="73">
        <v>22.32</v>
      </c>
      <c r="F466" s="74">
        <v>0</v>
      </c>
      <c r="G466" s="75">
        <f>E466*F466</f>
        <v>0</v>
      </c>
    </row>
    <row r="467" spans="1:7" s="48" customFormat="1" ht="24" outlineLevel="2">
      <c r="A467" s="69">
        <v>3</v>
      </c>
      <c r="B467" s="70" t="s">
        <v>302</v>
      </c>
      <c r="C467" s="71" t="s">
        <v>303</v>
      </c>
      <c r="D467" s="72" t="s">
        <v>33</v>
      </c>
      <c r="E467" s="73">
        <v>22.32</v>
      </c>
      <c r="F467" s="74">
        <v>0</v>
      </c>
      <c r="G467" s="75">
        <f>E467*F467</f>
        <v>0</v>
      </c>
    </row>
    <row r="468" spans="1:7" s="88" customFormat="1" ht="11.25" outlineLevel="3">
      <c r="A468" s="82"/>
      <c r="B468" s="83"/>
      <c r="C468" s="84" t="s">
        <v>588</v>
      </c>
      <c r="D468" s="83"/>
      <c r="E468" s="85">
        <v>0</v>
      </c>
      <c r="F468" s="86"/>
      <c r="G468" s="87"/>
    </row>
    <row r="469" spans="1:7" s="88" customFormat="1" ht="11.25" outlineLevel="3">
      <c r="A469" s="82"/>
      <c r="B469" s="83"/>
      <c r="C469" s="84" t="s">
        <v>522</v>
      </c>
      <c r="D469" s="83"/>
      <c r="E469" s="85">
        <v>4.2</v>
      </c>
      <c r="F469" s="86"/>
      <c r="G469" s="87"/>
    </row>
    <row r="470" spans="1:7" s="88" customFormat="1" ht="11.25" outlineLevel="3">
      <c r="A470" s="82"/>
      <c r="B470" s="83"/>
      <c r="C470" s="84" t="s">
        <v>589</v>
      </c>
      <c r="D470" s="83"/>
      <c r="E470" s="85">
        <v>2.64</v>
      </c>
      <c r="F470" s="86"/>
      <c r="G470" s="87"/>
    </row>
    <row r="471" spans="1:7" s="88" customFormat="1" ht="11.25" outlineLevel="3">
      <c r="A471" s="82"/>
      <c r="B471" s="83"/>
      <c r="C471" s="84" t="s">
        <v>524</v>
      </c>
      <c r="D471" s="83"/>
      <c r="E471" s="85">
        <v>7.1</v>
      </c>
      <c r="F471" s="86"/>
      <c r="G471" s="87"/>
    </row>
    <row r="472" spans="1:7" s="88" customFormat="1" ht="11.25" outlineLevel="3">
      <c r="A472" s="82"/>
      <c r="B472" s="83"/>
      <c r="C472" s="84" t="s">
        <v>525</v>
      </c>
      <c r="D472" s="83"/>
      <c r="E472" s="85">
        <v>2.95</v>
      </c>
      <c r="F472" s="86"/>
      <c r="G472" s="87"/>
    </row>
    <row r="473" spans="1:7" s="88" customFormat="1" ht="11.25" outlineLevel="3">
      <c r="A473" s="82"/>
      <c r="B473" s="83"/>
      <c r="C473" s="84" t="s">
        <v>526</v>
      </c>
      <c r="D473" s="83"/>
      <c r="E473" s="85">
        <v>5.43</v>
      </c>
      <c r="F473" s="86"/>
      <c r="G473" s="87"/>
    </row>
    <row r="474" spans="1:7" s="88" customFormat="1" ht="11.25" outlineLevel="3">
      <c r="A474" s="82"/>
      <c r="B474" s="83"/>
      <c r="C474" s="84"/>
      <c r="D474" s="83"/>
      <c r="E474" s="85">
        <v>0</v>
      </c>
      <c r="F474" s="86"/>
      <c r="G474" s="87"/>
    </row>
    <row r="475" spans="1:7" s="48" customFormat="1" ht="24" outlineLevel="2">
      <c r="A475" s="69">
        <v>4</v>
      </c>
      <c r="B475" s="70" t="s">
        <v>304</v>
      </c>
      <c r="C475" s="71" t="s">
        <v>305</v>
      </c>
      <c r="D475" s="72" t="s">
        <v>33</v>
      </c>
      <c r="E475" s="73">
        <v>24.552</v>
      </c>
      <c r="F475" s="74">
        <v>0</v>
      </c>
      <c r="G475" s="75">
        <f>E475*F475</f>
        <v>0</v>
      </c>
    </row>
    <row r="476" spans="1:7" s="88" customFormat="1" ht="11.25" outlineLevel="3">
      <c r="A476" s="82"/>
      <c r="B476" s="83"/>
      <c r="C476" s="84" t="s">
        <v>590</v>
      </c>
      <c r="D476" s="83"/>
      <c r="E476" s="85">
        <v>22.32</v>
      </c>
      <c r="F476" s="86"/>
      <c r="G476" s="87"/>
    </row>
    <row r="477" spans="1:7" s="88" customFormat="1" ht="11.25" outlineLevel="3">
      <c r="A477" s="82"/>
      <c r="B477" s="83"/>
      <c r="C477" s="84" t="s">
        <v>391</v>
      </c>
      <c r="D477" s="83"/>
      <c r="E477" s="85">
        <v>22.32</v>
      </c>
      <c r="F477" s="86"/>
      <c r="G477" s="87"/>
    </row>
    <row r="478" spans="1:7" s="88" customFormat="1" ht="11.25" outlineLevel="3">
      <c r="A478" s="82"/>
      <c r="B478" s="83"/>
      <c r="C478" s="84" t="s">
        <v>591</v>
      </c>
      <c r="D478" s="83"/>
      <c r="E478" s="85">
        <v>2.2320000000000002</v>
      </c>
      <c r="F478" s="86"/>
      <c r="G478" s="87"/>
    </row>
    <row r="479" spans="1:7" s="88" customFormat="1" ht="11.25" outlineLevel="3">
      <c r="A479" s="82"/>
      <c r="B479" s="83"/>
      <c r="C479" s="84"/>
      <c r="D479" s="83"/>
      <c r="E479" s="85">
        <v>0</v>
      </c>
      <c r="F479" s="86"/>
      <c r="G479" s="87"/>
    </row>
    <row r="480" spans="1:7" s="48" customFormat="1" ht="24" outlineLevel="2">
      <c r="A480" s="69">
        <v>5</v>
      </c>
      <c r="B480" s="70" t="s">
        <v>306</v>
      </c>
      <c r="C480" s="71" t="s">
        <v>307</v>
      </c>
      <c r="D480" s="72" t="s">
        <v>33</v>
      </c>
      <c r="E480" s="73">
        <v>5.59</v>
      </c>
      <c r="F480" s="74">
        <v>0</v>
      </c>
      <c r="G480" s="75">
        <f>E480*F480</f>
        <v>0</v>
      </c>
    </row>
    <row r="481" spans="1:7" s="88" customFormat="1" ht="11.25" outlineLevel="3">
      <c r="A481" s="82"/>
      <c r="B481" s="83"/>
      <c r="C481" s="84" t="s">
        <v>592</v>
      </c>
      <c r="D481" s="83"/>
      <c r="E481" s="85">
        <v>0</v>
      </c>
      <c r="F481" s="86"/>
      <c r="G481" s="87"/>
    </row>
    <row r="482" spans="1:7" s="88" customFormat="1" ht="11.25" outlineLevel="3">
      <c r="A482" s="82"/>
      <c r="B482" s="83"/>
      <c r="C482" s="84" t="s">
        <v>546</v>
      </c>
      <c r="D482" s="83"/>
      <c r="E482" s="85">
        <v>2.64</v>
      </c>
      <c r="F482" s="86"/>
      <c r="G482" s="87"/>
    </row>
    <row r="483" spans="1:7" s="88" customFormat="1" ht="11.25" outlineLevel="3">
      <c r="A483" s="82"/>
      <c r="B483" s="83"/>
      <c r="C483" s="84" t="s">
        <v>548</v>
      </c>
      <c r="D483" s="83"/>
      <c r="E483" s="85">
        <v>2.95</v>
      </c>
      <c r="F483" s="86"/>
      <c r="G483" s="87"/>
    </row>
    <row r="484" spans="1:7" s="48" customFormat="1" ht="24" outlineLevel="2">
      <c r="A484" s="69">
        <v>6</v>
      </c>
      <c r="B484" s="70" t="s">
        <v>308</v>
      </c>
      <c r="C484" s="71" t="s">
        <v>309</v>
      </c>
      <c r="D484" s="72" t="s">
        <v>34</v>
      </c>
      <c r="E484" s="73">
        <v>6.21</v>
      </c>
      <c r="F484" s="74">
        <v>0</v>
      </c>
      <c r="G484" s="75">
        <f>E484*F484</f>
        <v>0</v>
      </c>
    </row>
    <row r="485" spans="1:7" s="88" customFormat="1" ht="11.25" outlineLevel="3">
      <c r="A485" s="82"/>
      <c r="B485" s="83"/>
      <c r="C485" s="84" t="s">
        <v>592</v>
      </c>
      <c r="D485" s="83"/>
      <c r="E485" s="85">
        <v>0</v>
      </c>
      <c r="F485" s="86"/>
      <c r="G485" s="87"/>
    </row>
    <row r="486" spans="1:7" s="88" customFormat="1" ht="11.25" outlineLevel="3">
      <c r="A486" s="82"/>
      <c r="B486" s="83"/>
      <c r="C486" s="84" t="s">
        <v>593</v>
      </c>
      <c r="D486" s="83"/>
      <c r="E486" s="85">
        <v>6.21</v>
      </c>
      <c r="F486" s="86"/>
      <c r="G486" s="87"/>
    </row>
    <row r="487" spans="1:7" s="88" customFormat="1" ht="11.25" outlineLevel="3">
      <c r="A487" s="82"/>
      <c r="B487" s="83"/>
      <c r="C487" s="84"/>
      <c r="D487" s="83"/>
      <c r="E487" s="85">
        <v>0</v>
      </c>
      <c r="F487" s="86"/>
      <c r="G487" s="87"/>
    </row>
    <row r="488" spans="1:7" s="48" customFormat="1" ht="24" outlineLevel="2">
      <c r="A488" s="69">
        <v>7</v>
      </c>
      <c r="B488" s="70" t="s">
        <v>310</v>
      </c>
      <c r="C488" s="71" t="s">
        <v>311</v>
      </c>
      <c r="D488" s="72" t="s">
        <v>38</v>
      </c>
      <c r="E488" s="73">
        <v>15.999556179775279</v>
      </c>
      <c r="F488" s="74">
        <v>0</v>
      </c>
      <c r="G488" s="75">
        <f>E488*F488</f>
        <v>0</v>
      </c>
    </row>
    <row r="489" spans="1:7" s="88" customFormat="1" ht="11.25" outlineLevel="3">
      <c r="A489" s="82"/>
      <c r="B489" s="83"/>
      <c r="C489" s="84" t="s">
        <v>594</v>
      </c>
      <c r="D489" s="83"/>
      <c r="E489" s="85">
        <v>13.95505617977528</v>
      </c>
      <c r="F489" s="86"/>
      <c r="G489" s="87"/>
    </row>
    <row r="490" spans="1:7" s="88" customFormat="1" ht="11.25" outlineLevel="3">
      <c r="A490" s="82"/>
      <c r="B490" s="83"/>
      <c r="C490" s="84" t="s">
        <v>595</v>
      </c>
      <c r="D490" s="83"/>
      <c r="E490" s="85">
        <v>1.3955000000000002</v>
      </c>
      <c r="F490" s="86"/>
      <c r="G490" s="87"/>
    </row>
    <row r="491" spans="1:7" s="88" customFormat="1" ht="11.25" outlineLevel="3">
      <c r="A491" s="82"/>
      <c r="B491" s="83"/>
      <c r="C491" s="84" t="s">
        <v>596</v>
      </c>
      <c r="D491" s="83"/>
      <c r="E491" s="85">
        <v>0.64900000000000002</v>
      </c>
      <c r="F491" s="86"/>
      <c r="G491" s="87"/>
    </row>
    <row r="492" spans="1:7" s="88" customFormat="1" ht="11.25" outlineLevel="3">
      <c r="A492" s="82"/>
      <c r="B492" s="83"/>
      <c r="C492" s="84"/>
      <c r="D492" s="83"/>
      <c r="E492" s="85">
        <v>0</v>
      </c>
      <c r="F492" s="86"/>
      <c r="G492" s="87"/>
    </row>
    <row r="493" spans="1:7" s="48" customFormat="1" ht="12" outlineLevel="2">
      <c r="A493" s="69">
        <v>8</v>
      </c>
      <c r="B493" s="70" t="s">
        <v>312</v>
      </c>
      <c r="C493" s="71" t="s">
        <v>313</v>
      </c>
      <c r="D493" s="72" t="s">
        <v>34</v>
      </c>
      <c r="E493" s="73">
        <v>54.36999999999999</v>
      </c>
      <c r="F493" s="74">
        <v>0</v>
      </c>
      <c r="G493" s="75">
        <f>E493*F493</f>
        <v>0</v>
      </c>
    </row>
    <row r="494" spans="1:7" s="88" customFormat="1" ht="11.25" outlineLevel="3">
      <c r="A494" s="82"/>
      <c r="B494" s="83"/>
      <c r="C494" s="84" t="s">
        <v>592</v>
      </c>
      <c r="D494" s="83"/>
      <c r="E494" s="85">
        <v>0</v>
      </c>
      <c r="F494" s="86"/>
      <c r="G494" s="87"/>
    </row>
    <row r="495" spans="1:7" s="88" customFormat="1" ht="11.25" outlineLevel="3">
      <c r="A495" s="82"/>
      <c r="B495" s="83"/>
      <c r="C495" s="84" t="s">
        <v>427</v>
      </c>
      <c r="D495" s="83"/>
      <c r="E495" s="85">
        <v>9.41</v>
      </c>
      <c r="F495" s="86"/>
      <c r="G495" s="87"/>
    </row>
    <row r="496" spans="1:7" s="88" customFormat="1" ht="11.25" outlineLevel="3">
      <c r="A496" s="82"/>
      <c r="B496" s="83"/>
      <c r="C496" s="84" t="s">
        <v>430</v>
      </c>
      <c r="D496" s="83"/>
      <c r="E496" s="85">
        <v>6.5</v>
      </c>
      <c r="F496" s="86"/>
      <c r="G496" s="87"/>
    </row>
    <row r="497" spans="1:7" s="88" customFormat="1" ht="11.25" outlineLevel="3">
      <c r="A497" s="82"/>
      <c r="B497" s="83"/>
      <c r="C497" s="84" t="s">
        <v>431</v>
      </c>
      <c r="D497" s="83"/>
      <c r="E497" s="85">
        <v>19</v>
      </c>
      <c r="F497" s="86"/>
      <c r="G497" s="87"/>
    </row>
    <row r="498" spans="1:7" s="88" customFormat="1" ht="11.25" outlineLevel="3">
      <c r="A498" s="82"/>
      <c r="B498" s="83"/>
      <c r="C498" s="84" t="s">
        <v>432</v>
      </c>
      <c r="D498" s="83"/>
      <c r="E498" s="85">
        <v>9.66</v>
      </c>
      <c r="F498" s="86"/>
      <c r="G498" s="87"/>
    </row>
    <row r="499" spans="1:7" s="88" customFormat="1" ht="11.25" outlineLevel="3">
      <c r="A499" s="82"/>
      <c r="B499" s="83"/>
      <c r="C499" s="84" t="s">
        <v>433</v>
      </c>
      <c r="D499" s="83"/>
      <c r="E499" s="85">
        <v>9.8000000000000007</v>
      </c>
      <c r="F499" s="86"/>
      <c r="G499" s="87"/>
    </row>
    <row r="500" spans="1:7" s="48" customFormat="1" ht="24" outlineLevel="2">
      <c r="A500" s="69">
        <v>9</v>
      </c>
      <c r="B500" s="70" t="s">
        <v>314</v>
      </c>
      <c r="C500" s="71" t="s">
        <v>315</v>
      </c>
      <c r="D500" s="72" t="s">
        <v>33</v>
      </c>
      <c r="E500" s="73">
        <v>22.816800000000001</v>
      </c>
      <c r="F500" s="74">
        <v>0</v>
      </c>
      <c r="G500" s="75">
        <f>E500*F500</f>
        <v>0</v>
      </c>
    </row>
    <row r="501" spans="1:7" s="88" customFormat="1" ht="11.25" outlineLevel="3">
      <c r="A501" s="82"/>
      <c r="B501" s="83"/>
      <c r="C501" s="84" t="s">
        <v>590</v>
      </c>
      <c r="D501" s="83"/>
      <c r="E501" s="85">
        <v>22.32</v>
      </c>
      <c r="F501" s="86"/>
      <c r="G501" s="87"/>
    </row>
    <row r="502" spans="1:7" s="88" customFormat="1" ht="11.25" outlineLevel="3">
      <c r="A502" s="82"/>
      <c r="B502" s="83"/>
      <c r="C502" s="84" t="s">
        <v>597</v>
      </c>
      <c r="D502" s="83"/>
      <c r="E502" s="85">
        <v>0</v>
      </c>
      <c r="F502" s="86"/>
      <c r="G502" s="87"/>
    </row>
    <row r="503" spans="1:7" s="88" customFormat="1" ht="11.25" outlineLevel="3">
      <c r="A503" s="82"/>
      <c r="B503" s="83"/>
      <c r="C503" s="84" t="s">
        <v>598</v>
      </c>
      <c r="D503" s="83"/>
      <c r="E503" s="85">
        <v>0.49680000000000002</v>
      </c>
      <c r="F503" s="86"/>
      <c r="G503" s="87"/>
    </row>
    <row r="504" spans="1:7" s="88" customFormat="1" ht="11.25" outlineLevel="3">
      <c r="A504" s="82"/>
      <c r="B504" s="83"/>
      <c r="C504" s="84"/>
      <c r="D504" s="83"/>
      <c r="E504" s="85">
        <v>0</v>
      </c>
      <c r="F504" s="86"/>
      <c r="G504" s="87"/>
    </row>
    <row r="505" spans="1:7" s="48" customFormat="1" ht="24" outlineLevel="2">
      <c r="A505" s="69">
        <v>10</v>
      </c>
      <c r="B505" s="70" t="s">
        <v>316</v>
      </c>
      <c r="C505" s="71" t="s">
        <v>317</v>
      </c>
      <c r="D505" s="72" t="s">
        <v>35</v>
      </c>
      <c r="E505" s="73">
        <v>0.79097300056179776</v>
      </c>
      <c r="F505" s="74">
        <v>0</v>
      </c>
      <c r="G505" s="75">
        <f>E505*F505</f>
        <v>0</v>
      </c>
    </row>
    <row r="506" spans="1:7" s="55" customFormat="1" ht="12.75" customHeight="1" outlineLevel="2">
      <c r="A506" s="49"/>
      <c r="B506" s="50"/>
      <c r="C506" s="51"/>
      <c r="D506" s="50"/>
      <c r="E506" s="52"/>
      <c r="F506" s="53"/>
      <c r="G506" s="54"/>
    </row>
    <row r="507" spans="1:7" s="47" customFormat="1" ht="16.5" customHeight="1" outlineLevel="1">
      <c r="A507" s="43"/>
      <c r="B507" s="44"/>
      <c r="C507" s="44" t="s">
        <v>318</v>
      </c>
      <c r="D507" s="36"/>
      <c r="E507" s="45"/>
      <c r="F507" s="46"/>
      <c r="G507" s="28">
        <f>SUBTOTAL(9,G508:G528)</f>
        <v>0</v>
      </c>
    </row>
    <row r="508" spans="1:7" s="48" customFormat="1" ht="24" outlineLevel="2">
      <c r="A508" s="69">
        <v>1</v>
      </c>
      <c r="B508" s="70" t="s">
        <v>319</v>
      </c>
      <c r="C508" s="71" t="s">
        <v>320</v>
      </c>
      <c r="D508" s="72" t="s">
        <v>33</v>
      </c>
      <c r="E508" s="73">
        <v>6.375</v>
      </c>
      <c r="F508" s="74">
        <v>0</v>
      </c>
      <c r="G508" s="75">
        <f>E508*F508</f>
        <v>0</v>
      </c>
    </row>
    <row r="509" spans="1:7" s="88" customFormat="1" ht="11.25" outlineLevel="3">
      <c r="A509" s="82"/>
      <c r="B509" s="83"/>
      <c r="C509" s="84" t="s">
        <v>599</v>
      </c>
      <c r="D509" s="83"/>
      <c r="E509" s="85">
        <v>0</v>
      </c>
      <c r="F509" s="86"/>
      <c r="G509" s="87"/>
    </row>
    <row r="510" spans="1:7" s="88" customFormat="1" ht="11.25" outlineLevel="3">
      <c r="A510" s="82"/>
      <c r="B510" s="83"/>
      <c r="C510" s="84" t="s">
        <v>600</v>
      </c>
      <c r="D510" s="83"/>
      <c r="E510" s="85">
        <v>6</v>
      </c>
      <c r="F510" s="86"/>
      <c r="G510" s="87"/>
    </row>
    <row r="511" spans="1:7" s="88" customFormat="1" ht="11.25" outlineLevel="3">
      <c r="A511" s="82"/>
      <c r="B511" s="83"/>
      <c r="C511" s="84" t="s">
        <v>601</v>
      </c>
      <c r="D511" s="83"/>
      <c r="E511" s="85">
        <v>0.375</v>
      </c>
      <c r="F511" s="86"/>
      <c r="G511" s="87"/>
    </row>
    <row r="512" spans="1:7" s="88" customFormat="1" ht="11.25" outlineLevel="3">
      <c r="A512" s="82"/>
      <c r="B512" s="83"/>
      <c r="C512" s="84"/>
      <c r="D512" s="83"/>
      <c r="E512" s="85">
        <v>0</v>
      </c>
      <c r="F512" s="86"/>
      <c r="G512" s="87"/>
    </row>
    <row r="513" spans="1:7" s="48" customFormat="1" ht="12" outlineLevel="2">
      <c r="A513" s="69">
        <v>2</v>
      </c>
      <c r="B513" s="70" t="s">
        <v>321</v>
      </c>
      <c r="C513" s="71" t="s">
        <v>322</v>
      </c>
      <c r="D513" s="72" t="s">
        <v>33</v>
      </c>
      <c r="E513" s="73">
        <v>6.63</v>
      </c>
      <c r="F513" s="74">
        <v>0</v>
      </c>
      <c r="G513" s="75">
        <f>E513*F513</f>
        <v>0</v>
      </c>
    </row>
    <row r="514" spans="1:7" s="48" customFormat="1" ht="24" outlineLevel="2">
      <c r="A514" s="69">
        <v>3</v>
      </c>
      <c r="B514" s="70" t="s">
        <v>323</v>
      </c>
      <c r="C514" s="71" t="s">
        <v>324</v>
      </c>
      <c r="D514" s="72" t="s">
        <v>34</v>
      </c>
      <c r="E514" s="73">
        <v>13.5</v>
      </c>
      <c r="F514" s="74">
        <v>0</v>
      </c>
      <c r="G514" s="75">
        <f>E514*F514</f>
        <v>0</v>
      </c>
    </row>
    <row r="515" spans="1:7" s="88" customFormat="1" ht="11.25" outlineLevel="3">
      <c r="A515" s="82"/>
      <c r="B515" s="83"/>
      <c r="C515" s="84" t="s">
        <v>599</v>
      </c>
      <c r="D515" s="83"/>
      <c r="E515" s="85">
        <v>0</v>
      </c>
      <c r="F515" s="86"/>
      <c r="G515" s="87"/>
    </row>
    <row r="516" spans="1:7" s="88" customFormat="1" ht="11.25" outlineLevel="3">
      <c r="A516" s="82"/>
      <c r="B516" s="83"/>
      <c r="C516" s="84" t="s">
        <v>602</v>
      </c>
      <c r="D516" s="83"/>
      <c r="E516" s="85">
        <v>13.5</v>
      </c>
      <c r="F516" s="86"/>
      <c r="G516" s="87"/>
    </row>
    <row r="517" spans="1:7" s="88" customFormat="1" ht="11.25" outlineLevel="3">
      <c r="A517" s="82"/>
      <c r="B517" s="83"/>
      <c r="C517" s="84"/>
      <c r="D517" s="83"/>
      <c r="E517" s="85">
        <v>0</v>
      </c>
      <c r="F517" s="86"/>
      <c r="G517" s="87"/>
    </row>
    <row r="518" spans="1:7" s="48" customFormat="1" ht="12" outlineLevel="2">
      <c r="A518" s="69">
        <v>4</v>
      </c>
      <c r="B518" s="70" t="s">
        <v>325</v>
      </c>
      <c r="C518" s="71" t="s">
        <v>326</v>
      </c>
      <c r="D518" s="72" t="s">
        <v>33</v>
      </c>
      <c r="E518" s="73">
        <v>4.2524999999999995</v>
      </c>
      <c r="F518" s="74">
        <v>0</v>
      </c>
      <c r="G518" s="75">
        <f>E518*F518</f>
        <v>0</v>
      </c>
    </row>
    <row r="519" spans="1:7" s="88" customFormat="1" ht="11.25" outlineLevel="3">
      <c r="A519" s="82"/>
      <c r="B519" s="83"/>
      <c r="C519" s="84" t="s">
        <v>603</v>
      </c>
      <c r="D519" s="83"/>
      <c r="E519" s="85">
        <v>0</v>
      </c>
      <c r="F519" s="86"/>
      <c r="G519" s="87"/>
    </row>
    <row r="520" spans="1:7" s="88" customFormat="1" ht="11.25" outlineLevel="3">
      <c r="A520" s="82"/>
      <c r="B520" s="83"/>
      <c r="C520" s="84" t="s">
        <v>604</v>
      </c>
      <c r="D520" s="83"/>
      <c r="E520" s="85">
        <v>4.05</v>
      </c>
      <c r="F520" s="86"/>
      <c r="G520" s="87"/>
    </row>
    <row r="521" spans="1:7" s="88" customFormat="1" ht="11.25" outlineLevel="3">
      <c r="A521" s="82"/>
      <c r="B521" s="83"/>
      <c r="C521" s="84" t="s">
        <v>605</v>
      </c>
      <c r="D521" s="83"/>
      <c r="E521" s="85">
        <v>0.20250000000000001</v>
      </c>
      <c r="F521" s="86"/>
      <c r="G521" s="87"/>
    </row>
    <row r="522" spans="1:7" s="88" customFormat="1" ht="11.25" outlineLevel="3">
      <c r="A522" s="82"/>
      <c r="B522" s="83"/>
      <c r="C522" s="84"/>
      <c r="D522" s="83"/>
      <c r="E522" s="85">
        <v>0</v>
      </c>
      <c r="F522" s="86"/>
      <c r="G522" s="87"/>
    </row>
    <row r="523" spans="1:7" s="48" customFormat="1" ht="24" outlineLevel="2">
      <c r="A523" s="69">
        <v>5</v>
      </c>
      <c r="B523" s="70" t="s">
        <v>327</v>
      </c>
      <c r="C523" s="71" t="s">
        <v>328</v>
      </c>
      <c r="D523" s="72" t="s">
        <v>34</v>
      </c>
      <c r="E523" s="73">
        <v>13.5</v>
      </c>
      <c r="F523" s="74">
        <v>0</v>
      </c>
      <c r="G523" s="75">
        <f>E523*F523</f>
        <v>0</v>
      </c>
    </row>
    <row r="524" spans="1:7" s="88" customFormat="1" ht="11.25" outlineLevel="3">
      <c r="A524" s="82"/>
      <c r="B524" s="83"/>
      <c r="C524" s="84" t="s">
        <v>602</v>
      </c>
      <c r="D524" s="83"/>
      <c r="E524" s="85">
        <v>13.5</v>
      </c>
      <c r="F524" s="86"/>
      <c r="G524" s="87"/>
    </row>
    <row r="525" spans="1:7" s="88" customFormat="1" ht="11.25" outlineLevel="3">
      <c r="A525" s="82"/>
      <c r="B525" s="83"/>
      <c r="C525" s="84"/>
      <c r="D525" s="83"/>
      <c r="E525" s="85">
        <v>0</v>
      </c>
      <c r="F525" s="86"/>
      <c r="G525" s="87"/>
    </row>
    <row r="526" spans="1:7" s="48" customFormat="1" ht="12" outlineLevel="2">
      <c r="A526" s="69">
        <v>6</v>
      </c>
      <c r="B526" s="70" t="s">
        <v>329</v>
      </c>
      <c r="C526" s="71" t="s">
        <v>330</v>
      </c>
      <c r="D526" s="72" t="s">
        <v>34</v>
      </c>
      <c r="E526" s="73">
        <v>14.04</v>
      </c>
      <c r="F526" s="74">
        <v>0</v>
      </c>
      <c r="G526" s="75">
        <f>E526*F526</f>
        <v>0</v>
      </c>
    </row>
    <row r="527" spans="1:7" s="48" customFormat="1" ht="12" outlineLevel="2">
      <c r="A527" s="69">
        <v>7</v>
      </c>
      <c r="B527" s="70" t="s">
        <v>606</v>
      </c>
      <c r="C527" s="71" t="s">
        <v>607</v>
      </c>
      <c r="D527" s="72" t="s">
        <v>35</v>
      </c>
      <c r="E527" s="73">
        <v>1.2952050000000002</v>
      </c>
      <c r="F527" s="74">
        <v>0</v>
      </c>
      <c r="G527" s="75">
        <f>E527*F527</f>
        <v>0</v>
      </c>
    </row>
    <row r="528" spans="1:7" s="55" customFormat="1" ht="12.75" customHeight="1" outlineLevel="2">
      <c r="A528" s="49"/>
      <c r="B528" s="50"/>
      <c r="C528" s="51"/>
      <c r="D528" s="50"/>
      <c r="E528" s="52"/>
      <c r="F528" s="53"/>
      <c r="G528" s="54"/>
    </row>
    <row r="529" spans="1:7" s="47" customFormat="1" ht="16.5" customHeight="1" outlineLevel="1">
      <c r="A529" s="43"/>
      <c r="B529" s="44"/>
      <c r="C529" s="44" t="s">
        <v>78</v>
      </c>
      <c r="D529" s="36"/>
      <c r="E529" s="45"/>
      <c r="F529" s="46"/>
      <c r="G529" s="28">
        <f>SUBTOTAL(9,G530:G554)</f>
        <v>0</v>
      </c>
    </row>
    <row r="530" spans="1:7" s="48" customFormat="1" ht="12" outlineLevel="2">
      <c r="A530" s="69">
        <v>1</v>
      </c>
      <c r="B530" s="70" t="s">
        <v>79</v>
      </c>
      <c r="C530" s="71" t="s">
        <v>80</v>
      </c>
      <c r="D530" s="72" t="s">
        <v>33</v>
      </c>
      <c r="E530" s="73">
        <v>78.77600000000001</v>
      </c>
      <c r="F530" s="74">
        <v>0</v>
      </c>
      <c r="G530" s="75">
        <f>E530*F530</f>
        <v>0</v>
      </c>
    </row>
    <row r="531" spans="1:7" s="88" customFormat="1" ht="11.25" outlineLevel="3">
      <c r="A531" s="82"/>
      <c r="B531" s="83"/>
      <c r="C531" s="84" t="s">
        <v>608</v>
      </c>
      <c r="D531" s="83"/>
      <c r="E531" s="85">
        <v>77.516000000000005</v>
      </c>
      <c r="F531" s="86"/>
      <c r="G531" s="87"/>
    </row>
    <row r="532" spans="1:7" s="88" customFormat="1" ht="11.25" outlineLevel="3">
      <c r="A532" s="82"/>
      <c r="B532" s="83"/>
      <c r="C532" s="84" t="s">
        <v>609</v>
      </c>
      <c r="D532" s="83"/>
      <c r="E532" s="85">
        <v>1.26</v>
      </c>
      <c r="F532" s="86"/>
      <c r="G532" s="87"/>
    </row>
    <row r="533" spans="1:7" s="88" customFormat="1" ht="11.25" outlineLevel="3">
      <c r="A533" s="82"/>
      <c r="B533" s="83"/>
      <c r="C533" s="84"/>
      <c r="D533" s="83"/>
      <c r="E533" s="85">
        <v>0</v>
      </c>
      <c r="F533" s="86"/>
      <c r="G533" s="87"/>
    </row>
    <row r="534" spans="1:7" s="48" customFormat="1" ht="24" outlineLevel="2">
      <c r="A534" s="69">
        <v>2</v>
      </c>
      <c r="B534" s="70" t="s">
        <v>81</v>
      </c>
      <c r="C534" s="71" t="s">
        <v>331</v>
      </c>
      <c r="D534" s="72" t="s">
        <v>33</v>
      </c>
      <c r="E534" s="73">
        <v>77.516000000000005</v>
      </c>
      <c r="F534" s="74">
        <v>0</v>
      </c>
      <c r="G534" s="75">
        <f>E534*F534</f>
        <v>0</v>
      </c>
    </row>
    <row r="535" spans="1:7" s="88" customFormat="1" ht="11.25" outlineLevel="3">
      <c r="A535" s="82"/>
      <c r="B535" s="83"/>
      <c r="C535" s="84" t="s">
        <v>371</v>
      </c>
      <c r="D535" s="83"/>
      <c r="E535" s="85">
        <v>0</v>
      </c>
      <c r="F535" s="86"/>
      <c r="G535" s="87"/>
    </row>
    <row r="536" spans="1:7" s="88" customFormat="1" ht="11.25" outlineLevel="3">
      <c r="A536" s="82"/>
      <c r="B536" s="83"/>
      <c r="C536" s="84"/>
      <c r="D536" s="83"/>
      <c r="E536" s="85">
        <v>0</v>
      </c>
      <c r="F536" s="86"/>
      <c r="G536" s="87"/>
    </row>
    <row r="537" spans="1:7" s="88" customFormat="1" ht="11.25" outlineLevel="3">
      <c r="A537" s="82"/>
      <c r="B537" s="83"/>
      <c r="C537" s="84" t="s">
        <v>610</v>
      </c>
      <c r="D537" s="83"/>
      <c r="E537" s="85">
        <v>11.877000000000001</v>
      </c>
      <c r="F537" s="86"/>
      <c r="G537" s="87"/>
    </row>
    <row r="538" spans="1:7" s="88" customFormat="1" ht="11.25" outlineLevel="3">
      <c r="A538" s="82"/>
      <c r="B538" s="83"/>
      <c r="C538" s="84" t="s">
        <v>611</v>
      </c>
      <c r="D538" s="83"/>
      <c r="E538" s="85">
        <v>33.004999999999995</v>
      </c>
      <c r="F538" s="86"/>
      <c r="G538" s="87"/>
    </row>
    <row r="539" spans="1:7" s="88" customFormat="1" ht="22.5" outlineLevel="3">
      <c r="A539" s="82"/>
      <c r="B539" s="83"/>
      <c r="C539" s="84" t="s">
        <v>612</v>
      </c>
      <c r="D539" s="83"/>
      <c r="E539" s="85">
        <v>16.149000000000001</v>
      </c>
      <c r="F539" s="86"/>
      <c r="G539" s="87"/>
    </row>
    <row r="540" spans="1:7" s="88" customFormat="1" ht="11.25" outlineLevel="3">
      <c r="A540" s="82"/>
      <c r="B540" s="83"/>
      <c r="C540" s="84" t="s">
        <v>613</v>
      </c>
      <c r="D540" s="83"/>
      <c r="E540" s="85">
        <v>16.485000000000003</v>
      </c>
      <c r="F540" s="86"/>
      <c r="G540" s="87"/>
    </row>
    <row r="541" spans="1:7" s="88" customFormat="1" ht="11.25" outlineLevel="3">
      <c r="A541" s="82"/>
      <c r="B541" s="83"/>
      <c r="C541" s="84"/>
      <c r="D541" s="83"/>
      <c r="E541" s="85">
        <v>0</v>
      </c>
      <c r="F541" s="86"/>
      <c r="G541" s="87"/>
    </row>
    <row r="542" spans="1:7" s="48" customFormat="1" ht="24" outlineLevel="2">
      <c r="A542" s="69">
        <v>3</v>
      </c>
      <c r="B542" s="70" t="s">
        <v>332</v>
      </c>
      <c r="C542" s="71" t="s">
        <v>333</v>
      </c>
      <c r="D542" s="72" t="s">
        <v>34</v>
      </c>
      <c r="E542" s="73">
        <v>4.2</v>
      </c>
      <c r="F542" s="74">
        <v>0</v>
      </c>
      <c r="G542" s="75">
        <f>E542*F542</f>
        <v>0</v>
      </c>
    </row>
    <row r="543" spans="1:7" s="88" customFormat="1" ht="11.25" outlineLevel="3">
      <c r="A543" s="82"/>
      <c r="B543" s="83"/>
      <c r="C543" s="84" t="s">
        <v>511</v>
      </c>
      <c r="D543" s="83"/>
      <c r="E543" s="85">
        <v>0</v>
      </c>
      <c r="F543" s="86"/>
      <c r="G543" s="87"/>
    </row>
    <row r="544" spans="1:7" s="88" customFormat="1" ht="11.25" outlineLevel="3">
      <c r="A544" s="82"/>
      <c r="B544" s="83"/>
      <c r="C544" s="84" t="s">
        <v>614</v>
      </c>
      <c r="D544" s="83"/>
      <c r="E544" s="85">
        <v>4.2</v>
      </c>
      <c r="F544" s="86"/>
      <c r="G544" s="87"/>
    </row>
    <row r="545" spans="1:7" s="48" customFormat="1" ht="12" outlineLevel="2">
      <c r="A545" s="69">
        <v>4</v>
      </c>
      <c r="B545" s="70" t="s">
        <v>82</v>
      </c>
      <c r="C545" s="71" t="s">
        <v>334</v>
      </c>
      <c r="D545" s="72" t="s">
        <v>33</v>
      </c>
      <c r="E545" s="73">
        <v>86.653600000000012</v>
      </c>
      <c r="F545" s="74">
        <v>0</v>
      </c>
      <c r="G545" s="75">
        <f>E545*F545</f>
        <v>0</v>
      </c>
    </row>
    <row r="546" spans="1:7" s="88" customFormat="1" ht="11.25" outlineLevel="3">
      <c r="A546" s="82"/>
      <c r="B546" s="83"/>
      <c r="C546" s="84" t="s">
        <v>608</v>
      </c>
      <c r="D546" s="83"/>
      <c r="E546" s="85">
        <v>77.516000000000005</v>
      </c>
      <c r="F546" s="86"/>
      <c r="G546" s="87"/>
    </row>
    <row r="547" spans="1:7" s="88" customFormat="1" ht="11.25" outlineLevel="3">
      <c r="A547" s="82"/>
      <c r="B547" s="83"/>
      <c r="C547" s="84" t="s">
        <v>466</v>
      </c>
      <c r="D547" s="83"/>
      <c r="E547" s="85">
        <v>0</v>
      </c>
      <c r="F547" s="86"/>
      <c r="G547" s="87"/>
    </row>
    <row r="548" spans="1:7" s="88" customFormat="1" ht="11.25" outlineLevel="3">
      <c r="A548" s="82"/>
      <c r="B548" s="83"/>
      <c r="C548" s="84" t="s">
        <v>615</v>
      </c>
      <c r="D548" s="83"/>
      <c r="E548" s="85">
        <v>1.26</v>
      </c>
      <c r="F548" s="86"/>
      <c r="G548" s="87"/>
    </row>
    <row r="549" spans="1:7" s="88" customFormat="1" ht="11.25" outlineLevel="3">
      <c r="A549" s="82"/>
      <c r="B549" s="83"/>
      <c r="C549" s="84" t="s">
        <v>391</v>
      </c>
      <c r="D549" s="83"/>
      <c r="E549" s="85">
        <v>78.77600000000001</v>
      </c>
      <c r="F549" s="86"/>
      <c r="G549" s="87"/>
    </row>
    <row r="550" spans="1:7" s="88" customFormat="1" ht="11.25" outlineLevel="3">
      <c r="A550" s="82"/>
      <c r="B550" s="83"/>
      <c r="C550" s="84" t="s">
        <v>616</v>
      </c>
      <c r="D550" s="83"/>
      <c r="E550" s="85">
        <v>7.8776000000000002</v>
      </c>
      <c r="F550" s="86"/>
      <c r="G550" s="87"/>
    </row>
    <row r="551" spans="1:7" s="88" customFormat="1" ht="11.25" outlineLevel="3">
      <c r="A551" s="82"/>
      <c r="B551" s="83"/>
      <c r="C551" s="84"/>
      <c r="D551" s="83"/>
      <c r="E551" s="85">
        <v>0</v>
      </c>
      <c r="F551" s="86"/>
      <c r="G551" s="87"/>
    </row>
    <row r="552" spans="1:7" s="48" customFormat="1" ht="24" outlineLevel="2">
      <c r="A552" s="69">
        <v>5</v>
      </c>
      <c r="B552" s="70" t="s">
        <v>335</v>
      </c>
      <c r="C552" s="71" t="s">
        <v>63</v>
      </c>
      <c r="D552" s="72" t="s">
        <v>33</v>
      </c>
      <c r="E552" s="73">
        <v>78.775999999999996</v>
      </c>
      <c r="F552" s="74">
        <v>0</v>
      </c>
      <c r="G552" s="75">
        <f>E552*F552</f>
        <v>0</v>
      </c>
    </row>
    <row r="553" spans="1:7" s="48" customFormat="1" ht="24" outlineLevel="2">
      <c r="A553" s="69">
        <v>6</v>
      </c>
      <c r="B553" s="70" t="s">
        <v>336</v>
      </c>
      <c r="C553" s="71" t="s">
        <v>337</v>
      </c>
      <c r="D553" s="72" t="s">
        <v>35</v>
      </c>
      <c r="E553" s="73">
        <v>2.4627488</v>
      </c>
      <c r="F553" s="74">
        <v>0</v>
      </c>
      <c r="G553" s="75">
        <f>E553*F553</f>
        <v>0</v>
      </c>
    </row>
    <row r="554" spans="1:7" s="55" customFormat="1" ht="12.75" customHeight="1" outlineLevel="2">
      <c r="A554" s="49"/>
      <c r="B554" s="50"/>
      <c r="C554" s="51"/>
      <c r="D554" s="50"/>
      <c r="E554" s="52"/>
      <c r="F554" s="53"/>
      <c r="G554" s="54"/>
    </row>
    <row r="555" spans="1:7" s="47" customFormat="1" ht="16.5" customHeight="1" outlineLevel="1">
      <c r="A555" s="43"/>
      <c r="B555" s="44"/>
      <c r="C555" s="44" t="s">
        <v>49</v>
      </c>
      <c r="D555" s="36"/>
      <c r="E555" s="45"/>
      <c r="F555" s="46"/>
      <c r="G555" s="28">
        <f>SUBTOTAL(9,G556:G560)</f>
        <v>0</v>
      </c>
    </row>
    <row r="556" spans="1:7" s="48" customFormat="1" ht="24" outlineLevel="2">
      <c r="A556" s="69">
        <v>1</v>
      </c>
      <c r="B556" s="70" t="s">
        <v>338</v>
      </c>
      <c r="C556" s="71" t="s">
        <v>339</v>
      </c>
      <c r="D556" s="72" t="s">
        <v>33</v>
      </c>
      <c r="E556" s="73">
        <v>122.45199999999998</v>
      </c>
      <c r="F556" s="74">
        <v>0</v>
      </c>
      <c r="G556" s="75">
        <f>E556*F556</f>
        <v>0</v>
      </c>
    </row>
    <row r="557" spans="1:7" s="88" customFormat="1" ht="11.25" outlineLevel="3">
      <c r="A557" s="82"/>
      <c r="B557" s="83"/>
      <c r="C557" s="84" t="s">
        <v>617</v>
      </c>
      <c r="D557" s="83"/>
      <c r="E557" s="85">
        <v>0</v>
      </c>
      <c r="F557" s="86"/>
      <c r="G557" s="87"/>
    </row>
    <row r="558" spans="1:7" s="88" customFormat="1" ht="11.25" outlineLevel="3">
      <c r="A558" s="82"/>
      <c r="B558" s="83"/>
      <c r="C558" s="84" t="s">
        <v>618</v>
      </c>
      <c r="D558" s="83"/>
      <c r="E558" s="85">
        <v>122.45199999999998</v>
      </c>
      <c r="F558" s="86"/>
      <c r="G558" s="87"/>
    </row>
    <row r="559" spans="1:7" s="88" customFormat="1" ht="11.25" outlineLevel="3">
      <c r="A559" s="82"/>
      <c r="B559" s="83"/>
      <c r="C559" s="84"/>
      <c r="D559" s="83"/>
      <c r="E559" s="85">
        <v>0</v>
      </c>
      <c r="F559" s="86"/>
      <c r="G559" s="87"/>
    </row>
    <row r="560" spans="1:7" s="55" customFormat="1" ht="12.75" customHeight="1" outlineLevel="2">
      <c r="A560" s="49"/>
      <c r="B560" s="50"/>
      <c r="C560" s="51"/>
      <c r="D560" s="50"/>
      <c r="E560" s="52"/>
      <c r="F560" s="53"/>
      <c r="G560" s="54"/>
    </row>
    <row r="561" spans="1:7" s="47" customFormat="1" ht="16.5" customHeight="1" outlineLevel="1">
      <c r="A561" s="43"/>
      <c r="B561" s="44"/>
      <c r="C561" s="44" t="s">
        <v>50</v>
      </c>
      <c r="D561" s="36"/>
      <c r="E561" s="45"/>
      <c r="F561" s="46"/>
      <c r="G561" s="28">
        <f>SUBTOTAL(9,G562:G577)</f>
        <v>0</v>
      </c>
    </row>
    <row r="562" spans="1:7" s="48" customFormat="1" ht="24" outlineLevel="2">
      <c r="A562" s="69">
        <v>1</v>
      </c>
      <c r="B562" s="70" t="s">
        <v>51</v>
      </c>
      <c r="C562" s="71" t="s">
        <v>340</v>
      </c>
      <c r="D562" s="72" t="s">
        <v>33</v>
      </c>
      <c r="E562" s="73">
        <v>327.35159999999991</v>
      </c>
      <c r="F562" s="74">
        <v>0</v>
      </c>
      <c r="G562" s="75">
        <f>E562*F562</f>
        <v>0</v>
      </c>
    </row>
    <row r="563" spans="1:7" s="88" customFormat="1" ht="11.25" outlineLevel="3">
      <c r="A563" s="82"/>
      <c r="B563" s="83"/>
      <c r="C563" s="84" t="s">
        <v>619</v>
      </c>
      <c r="D563" s="83"/>
      <c r="E563" s="85">
        <v>0</v>
      </c>
      <c r="F563" s="86"/>
      <c r="G563" s="87"/>
    </row>
    <row r="564" spans="1:7" s="88" customFormat="1" ht="11.25" outlineLevel="3">
      <c r="A564" s="82"/>
      <c r="B564" s="83"/>
      <c r="C564" s="84" t="s">
        <v>620</v>
      </c>
      <c r="D564" s="83"/>
      <c r="E564" s="85">
        <v>70.739999999999995</v>
      </c>
      <c r="F564" s="86"/>
      <c r="G564" s="87"/>
    </row>
    <row r="565" spans="1:7" s="88" customFormat="1" ht="11.25" outlineLevel="3">
      <c r="A565" s="82"/>
      <c r="B565" s="83"/>
      <c r="C565" s="84" t="s">
        <v>621</v>
      </c>
      <c r="D565" s="83"/>
      <c r="E565" s="85">
        <v>0</v>
      </c>
      <c r="F565" s="86"/>
      <c r="G565" s="87"/>
    </row>
    <row r="566" spans="1:7" s="88" customFormat="1" ht="11.25" outlineLevel="3">
      <c r="A566" s="82"/>
      <c r="B566" s="83"/>
      <c r="C566" s="84" t="s">
        <v>622</v>
      </c>
      <c r="D566" s="83"/>
      <c r="E566" s="85">
        <v>139.55199999999999</v>
      </c>
      <c r="F566" s="86"/>
      <c r="G566" s="87"/>
    </row>
    <row r="567" spans="1:7" s="88" customFormat="1" ht="11.25" outlineLevel="3">
      <c r="A567" s="82"/>
      <c r="B567" s="83"/>
      <c r="C567" s="84" t="s">
        <v>623</v>
      </c>
      <c r="D567" s="83"/>
      <c r="E567" s="85">
        <v>88.912000000000006</v>
      </c>
      <c r="F567" s="86"/>
      <c r="G567" s="87"/>
    </row>
    <row r="568" spans="1:7" s="88" customFormat="1" ht="11.25" outlineLevel="3">
      <c r="A568" s="82"/>
      <c r="B568" s="83"/>
      <c r="C568" s="84" t="s">
        <v>466</v>
      </c>
      <c r="D568" s="83"/>
      <c r="E568" s="85">
        <v>0</v>
      </c>
      <c r="F568" s="86"/>
      <c r="G568" s="87"/>
    </row>
    <row r="569" spans="1:7" s="88" customFormat="1" ht="11.25" outlineLevel="3">
      <c r="A569" s="82"/>
      <c r="B569" s="83"/>
      <c r="C569" s="84" t="s">
        <v>624</v>
      </c>
      <c r="D569" s="83"/>
      <c r="E569" s="85">
        <v>4.4260000000000002</v>
      </c>
      <c r="F569" s="86"/>
      <c r="G569" s="87"/>
    </row>
    <row r="570" spans="1:7" s="88" customFormat="1" ht="11.25" outlineLevel="3">
      <c r="A570" s="82"/>
      <c r="B570" s="83"/>
      <c r="C570" s="84" t="s">
        <v>625</v>
      </c>
      <c r="D570" s="83"/>
      <c r="E570" s="85">
        <v>0</v>
      </c>
      <c r="F570" s="86"/>
      <c r="G570" s="87"/>
    </row>
    <row r="571" spans="1:7" s="88" customFormat="1" ht="11.25" outlineLevel="3">
      <c r="A571" s="82"/>
      <c r="B571" s="83"/>
      <c r="C571" s="84" t="s">
        <v>516</v>
      </c>
      <c r="D571" s="83"/>
      <c r="E571" s="85">
        <v>7.4159999999999995</v>
      </c>
      <c r="F571" s="86"/>
      <c r="G571" s="87"/>
    </row>
    <row r="572" spans="1:7" s="88" customFormat="1" ht="11.25" outlineLevel="3">
      <c r="A572" s="82"/>
      <c r="B572" s="83"/>
      <c r="C572" s="84" t="s">
        <v>517</v>
      </c>
      <c r="D572" s="83"/>
      <c r="E572" s="85">
        <v>6.6096000000000013</v>
      </c>
      <c r="F572" s="86"/>
      <c r="G572" s="87"/>
    </row>
    <row r="573" spans="1:7" s="88" customFormat="1" ht="11.25" outlineLevel="3">
      <c r="A573" s="82"/>
      <c r="B573" s="83"/>
      <c r="C573" s="84" t="s">
        <v>626</v>
      </c>
      <c r="D573" s="83"/>
      <c r="E573" s="85">
        <v>8.08</v>
      </c>
      <c r="F573" s="86"/>
      <c r="G573" s="87"/>
    </row>
    <row r="574" spans="1:7" s="88" customFormat="1" ht="11.25" outlineLevel="3">
      <c r="A574" s="82"/>
      <c r="B574" s="83"/>
      <c r="C574" s="84" t="s">
        <v>627</v>
      </c>
      <c r="D574" s="83"/>
      <c r="E574" s="85">
        <v>1.6160000000000001</v>
      </c>
      <c r="F574" s="86"/>
      <c r="G574" s="87"/>
    </row>
    <row r="575" spans="1:7" s="88" customFormat="1" ht="11.25" outlineLevel="3">
      <c r="A575" s="82"/>
      <c r="B575" s="83"/>
      <c r="C575" s="84"/>
      <c r="D575" s="83"/>
      <c r="E575" s="85">
        <v>0</v>
      </c>
      <c r="F575" s="86"/>
      <c r="G575" s="87"/>
    </row>
    <row r="576" spans="1:7" s="48" customFormat="1" ht="24" outlineLevel="2">
      <c r="A576" s="69">
        <v>2</v>
      </c>
      <c r="B576" s="70" t="s">
        <v>52</v>
      </c>
      <c r="C576" s="71" t="s">
        <v>341</v>
      </c>
      <c r="D576" s="72" t="s">
        <v>33</v>
      </c>
      <c r="E576" s="73">
        <v>327.35199999999998</v>
      </c>
      <c r="F576" s="74">
        <v>0</v>
      </c>
      <c r="G576" s="75">
        <f>E576*F576</f>
        <v>0</v>
      </c>
    </row>
    <row r="577" spans="1:7" s="55" customFormat="1" ht="12.75" customHeight="1" outlineLevel="2">
      <c r="A577" s="49"/>
      <c r="B577" s="50"/>
      <c r="C577" s="51"/>
      <c r="D577" s="50"/>
      <c r="E577" s="52"/>
      <c r="F577" s="53"/>
      <c r="G577" s="54"/>
    </row>
    <row r="578" spans="1:7" s="47" customFormat="1" ht="16.5" customHeight="1" outlineLevel="1">
      <c r="A578" s="43"/>
      <c r="B578" s="44"/>
      <c r="C578" s="44" t="s">
        <v>83</v>
      </c>
      <c r="D578" s="36"/>
      <c r="E578" s="45"/>
      <c r="F578" s="46"/>
      <c r="G578" s="28">
        <f>SUBTOTAL(9,G579:G593)</f>
        <v>0</v>
      </c>
    </row>
    <row r="579" spans="1:7" s="48" customFormat="1" ht="24" outlineLevel="2">
      <c r="A579" s="69">
        <v>1</v>
      </c>
      <c r="B579" s="70" t="s">
        <v>342</v>
      </c>
      <c r="C579" s="71" t="s">
        <v>343</v>
      </c>
      <c r="D579" s="72" t="s">
        <v>33</v>
      </c>
      <c r="E579" s="73">
        <v>9.911999999999999</v>
      </c>
      <c r="F579" s="74">
        <v>0</v>
      </c>
      <c r="G579" s="75">
        <f>E579*F579</f>
        <v>0</v>
      </c>
    </row>
    <row r="580" spans="1:7" s="88" customFormat="1" ht="11.25" outlineLevel="3">
      <c r="A580" s="82"/>
      <c r="B580" s="83"/>
      <c r="C580" s="84" t="s">
        <v>628</v>
      </c>
      <c r="D580" s="83"/>
      <c r="E580" s="85">
        <v>0.6</v>
      </c>
      <c r="F580" s="86"/>
      <c r="G580" s="87"/>
    </row>
    <row r="581" spans="1:7" s="88" customFormat="1" ht="11.25" outlineLevel="3">
      <c r="A581" s="82"/>
      <c r="B581" s="83"/>
      <c r="C581" s="84" t="s">
        <v>629</v>
      </c>
      <c r="D581" s="83"/>
      <c r="E581" s="85">
        <v>0.84</v>
      </c>
      <c r="F581" s="86"/>
      <c r="G581" s="87"/>
    </row>
    <row r="582" spans="1:7" s="88" customFormat="1" ht="11.25" outlineLevel="3">
      <c r="A582" s="82"/>
      <c r="B582" s="83"/>
      <c r="C582" s="84" t="s">
        <v>630</v>
      </c>
      <c r="D582" s="83"/>
      <c r="E582" s="85">
        <v>4.5</v>
      </c>
      <c r="F582" s="86"/>
      <c r="G582" s="87"/>
    </row>
    <row r="583" spans="1:7" s="88" customFormat="1" ht="11.25" outlineLevel="3">
      <c r="A583" s="82"/>
      <c r="B583" s="83"/>
      <c r="C583" s="84" t="s">
        <v>631</v>
      </c>
      <c r="D583" s="83"/>
      <c r="E583" s="85">
        <v>2.1120000000000001</v>
      </c>
      <c r="F583" s="86"/>
      <c r="G583" s="87"/>
    </row>
    <row r="584" spans="1:7" s="88" customFormat="1" ht="11.25" outlineLevel="3">
      <c r="A584" s="82"/>
      <c r="B584" s="83"/>
      <c r="C584" s="84" t="s">
        <v>632</v>
      </c>
      <c r="D584" s="83"/>
      <c r="E584" s="85">
        <v>1.86</v>
      </c>
      <c r="F584" s="86"/>
      <c r="G584" s="87"/>
    </row>
    <row r="585" spans="1:7" s="88" customFormat="1" ht="11.25" outlineLevel="3">
      <c r="A585" s="82"/>
      <c r="B585" s="83"/>
      <c r="C585" s="84"/>
      <c r="D585" s="83"/>
      <c r="E585" s="85">
        <v>0</v>
      </c>
      <c r="F585" s="86"/>
      <c r="G585" s="87"/>
    </row>
    <row r="586" spans="1:7" s="48" customFormat="1" ht="12" outlineLevel="2">
      <c r="A586" s="69">
        <v>2</v>
      </c>
      <c r="B586" s="70" t="s">
        <v>84</v>
      </c>
      <c r="C586" s="71" t="s">
        <v>344</v>
      </c>
      <c r="D586" s="72" t="s">
        <v>33</v>
      </c>
      <c r="E586" s="73">
        <v>9.9120000000000008</v>
      </c>
      <c r="F586" s="74">
        <v>0</v>
      </c>
      <c r="G586" s="75">
        <f>E586*F586</f>
        <v>0</v>
      </c>
    </row>
    <row r="587" spans="1:7" s="48" customFormat="1" ht="24" outlineLevel="2">
      <c r="A587" s="69">
        <v>3</v>
      </c>
      <c r="B587" s="70" t="s">
        <v>345</v>
      </c>
      <c r="C587" s="71" t="s">
        <v>346</v>
      </c>
      <c r="D587" s="72" t="s">
        <v>33</v>
      </c>
      <c r="E587" s="73">
        <v>1.2480000000000002</v>
      </c>
      <c r="F587" s="74">
        <v>0</v>
      </c>
      <c r="G587" s="75">
        <f>E587*F587</f>
        <v>0</v>
      </c>
    </row>
    <row r="588" spans="1:7" s="88" customFormat="1" ht="11.25" outlineLevel="3">
      <c r="A588" s="82"/>
      <c r="B588" s="83"/>
      <c r="C588" s="84" t="s">
        <v>633</v>
      </c>
      <c r="D588" s="83"/>
      <c r="E588" s="85">
        <v>1.2480000000000002</v>
      </c>
      <c r="F588" s="86"/>
      <c r="G588" s="87"/>
    </row>
    <row r="589" spans="1:7" s="88" customFormat="1" ht="11.25" outlineLevel="3">
      <c r="A589" s="82"/>
      <c r="B589" s="83"/>
      <c r="C589" s="84"/>
      <c r="D589" s="83"/>
      <c r="E589" s="85">
        <v>0</v>
      </c>
      <c r="F589" s="86"/>
      <c r="G589" s="87"/>
    </row>
    <row r="590" spans="1:7" s="48" customFormat="1" ht="12" outlineLevel="2">
      <c r="A590" s="69">
        <v>4</v>
      </c>
      <c r="B590" s="70" t="s">
        <v>347</v>
      </c>
      <c r="C590" s="71" t="s">
        <v>348</v>
      </c>
      <c r="D590" s="72" t="s">
        <v>38</v>
      </c>
      <c r="E590" s="73">
        <v>4</v>
      </c>
      <c r="F590" s="74">
        <v>0</v>
      </c>
      <c r="G590" s="75">
        <f>E590*F590</f>
        <v>0</v>
      </c>
    </row>
    <row r="591" spans="1:7" s="48" customFormat="1" ht="24" outlineLevel="2">
      <c r="A591" s="69">
        <v>5</v>
      </c>
      <c r="B591" s="70" t="s">
        <v>349</v>
      </c>
      <c r="C591" s="71" t="s">
        <v>350</v>
      </c>
      <c r="D591" s="72" t="s">
        <v>38</v>
      </c>
      <c r="E591" s="73">
        <v>4</v>
      </c>
      <c r="F591" s="74">
        <v>0</v>
      </c>
      <c r="G591" s="75">
        <f>E591*F591</f>
        <v>0</v>
      </c>
    </row>
    <row r="592" spans="1:7" s="48" customFormat="1" ht="12" outlineLevel="2">
      <c r="A592" s="69">
        <v>6</v>
      </c>
      <c r="B592" s="70" t="s">
        <v>351</v>
      </c>
      <c r="C592" s="71" t="s">
        <v>352</v>
      </c>
      <c r="D592" s="72" t="s">
        <v>38</v>
      </c>
      <c r="E592" s="73">
        <v>4</v>
      </c>
      <c r="F592" s="74">
        <v>0</v>
      </c>
      <c r="G592" s="75">
        <f>E592*F592</f>
        <v>0</v>
      </c>
    </row>
    <row r="593" spans="1:7" s="55" customFormat="1" ht="12.75" customHeight="1" outlineLevel="2">
      <c r="A593" s="49"/>
      <c r="B593" s="50"/>
      <c r="C593" s="51"/>
      <c r="D593" s="50"/>
      <c r="E593" s="52"/>
      <c r="F593" s="53"/>
      <c r="G593" s="54"/>
    </row>
    <row r="594" spans="1:7" s="47" customFormat="1" ht="16.5" customHeight="1" outlineLevel="1">
      <c r="A594" s="43"/>
      <c r="B594" s="44"/>
      <c r="C594" s="44" t="s">
        <v>53</v>
      </c>
      <c r="D594" s="36"/>
      <c r="E594" s="45"/>
      <c r="F594" s="46"/>
      <c r="G594" s="28">
        <f>SUBTOTAL(9,G595:G599)</f>
        <v>0</v>
      </c>
    </row>
    <row r="595" spans="1:7" s="48" customFormat="1" ht="12" outlineLevel="2">
      <c r="A595" s="69">
        <v>1</v>
      </c>
      <c r="B595" s="70" t="s">
        <v>353</v>
      </c>
      <c r="C595" s="71" t="s">
        <v>354</v>
      </c>
      <c r="D595" s="72" t="s">
        <v>38</v>
      </c>
      <c r="E595" s="73">
        <v>1</v>
      </c>
      <c r="F595" s="74">
        <v>0</v>
      </c>
      <c r="G595" s="75">
        <f>E595*F595</f>
        <v>0</v>
      </c>
    </row>
    <row r="596" spans="1:7" s="48" customFormat="1" ht="12" outlineLevel="2">
      <c r="A596" s="69">
        <v>2</v>
      </c>
      <c r="B596" s="70" t="s">
        <v>355</v>
      </c>
      <c r="C596" s="71" t="s">
        <v>356</v>
      </c>
      <c r="D596" s="72" t="s">
        <v>38</v>
      </c>
      <c r="E596" s="73">
        <v>1</v>
      </c>
      <c r="F596" s="74">
        <v>0</v>
      </c>
      <c r="G596" s="75">
        <f>E596*F596</f>
        <v>0</v>
      </c>
    </row>
    <row r="597" spans="1:7" s="48" customFormat="1" ht="24" outlineLevel="2">
      <c r="A597" s="69">
        <v>3</v>
      </c>
      <c r="B597" s="70" t="s">
        <v>357</v>
      </c>
      <c r="C597" s="71" t="s">
        <v>358</v>
      </c>
      <c r="D597" s="72" t="s">
        <v>38</v>
      </c>
      <c r="E597" s="73">
        <v>1</v>
      </c>
      <c r="F597" s="74">
        <v>0</v>
      </c>
      <c r="G597" s="75">
        <f>E597*F597</f>
        <v>0</v>
      </c>
    </row>
    <row r="598" spans="1:7" s="48" customFormat="1" ht="24" outlineLevel="2">
      <c r="A598" s="69">
        <v>4</v>
      </c>
      <c r="B598" s="70" t="s">
        <v>54</v>
      </c>
      <c r="C598" s="71" t="s">
        <v>359</v>
      </c>
      <c r="D598" s="72" t="s">
        <v>38</v>
      </c>
      <c r="E598" s="73">
        <v>1</v>
      </c>
      <c r="F598" s="74">
        <v>0</v>
      </c>
      <c r="G598" s="75">
        <f>E598*F598</f>
        <v>0</v>
      </c>
    </row>
    <row r="599" spans="1:7" s="55" customFormat="1" ht="12.75" customHeight="1" outlineLevel="2">
      <c r="A599" s="49"/>
      <c r="B599" s="50"/>
      <c r="C599" s="51"/>
      <c r="D599" s="50"/>
      <c r="E599" s="52"/>
      <c r="F599" s="53"/>
      <c r="G599" s="54"/>
    </row>
    <row r="600" spans="1:7" s="47" customFormat="1" ht="16.5" customHeight="1" outlineLevel="1">
      <c r="A600" s="43"/>
      <c r="B600" s="44"/>
      <c r="C600" s="44" t="s">
        <v>55</v>
      </c>
      <c r="D600" s="36"/>
      <c r="E600" s="45"/>
      <c r="F600" s="46"/>
      <c r="G600" s="28">
        <f>SUBTOTAL(9,G601:G602)</f>
        <v>0</v>
      </c>
    </row>
    <row r="601" spans="1:7" s="48" customFormat="1" ht="12" outlineLevel="2">
      <c r="A601" s="69">
        <v>1</v>
      </c>
      <c r="B601" s="70" t="s">
        <v>56</v>
      </c>
      <c r="C601" s="71" t="s">
        <v>360</v>
      </c>
      <c r="D601" s="72" t="s">
        <v>15</v>
      </c>
      <c r="E601" s="73">
        <v>1</v>
      </c>
      <c r="F601" s="74">
        <v>0</v>
      </c>
      <c r="G601" s="75">
        <f>E601*F601</f>
        <v>0</v>
      </c>
    </row>
    <row r="602" spans="1:7" s="55" customFormat="1" ht="12.75" customHeight="1" outlineLevel="2">
      <c r="A602" s="49"/>
      <c r="B602" s="50"/>
      <c r="C602" s="51"/>
      <c r="D602" s="50"/>
      <c r="E602" s="52"/>
      <c r="F602" s="53"/>
      <c r="G602" s="54"/>
    </row>
    <row r="603" spans="1:7" s="47" customFormat="1" ht="16.5" customHeight="1" outlineLevel="1">
      <c r="A603" s="43"/>
      <c r="B603" s="44"/>
      <c r="C603" s="44" t="s">
        <v>57</v>
      </c>
      <c r="D603" s="36"/>
      <c r="E603" s="45"/>
      <c r="F603" s="46"/>
      <c r="G603" s="28">
        <f>SUBTOTAL(9,G604:G605)</f>
        <v>0</v>
      </c>
    </row>
    <row r="604" spans="1:7" s="48" customFormat="1" ht="12" outlineLevel="2">
      <c r="A604" s="69">
        <v>1</v>
      </c>
      <c r="B604" s="70" t="s">
        <v>58</v>
      </c>
      <c r="C604" s="71" t="s">
        <v>59</v>
      </c>
      <c r="D604" s="72" t="s">
        <v>15</v>
      </c>
      <c r="E604" s="73">
        <v>1</v>
      </c>
      <c r="F604" s="74">
        <v>0</v>
      </c>
      <c r="G604" s="75">
        <f>E604*F604</f>
        <v>0</v>
      </c>
    </row>
    <row r="605" spans="1:7" s="55" customFormat="1" ht="12.75" customHeight="1" outlineLevel="2">
      <c r="A605" s="49"/>
      <c r="B605" s="50"/>
      <c r="C605" s="51"/>
      <c r="D605" s="50"/>
      <c r="E605" s="52"/>
      <c r="F605" s="53"/>
      <c r="G605" s="54"/>
    </row>
    <row r="606" spans="1:7" s="47" customFormat="1" ht="16.5" customHeight="1" outlineLevel="1">
      <c r="A606" s="43"/>
      <c r="B606" s="44"/>
      <c r="C606" s="44" t="s">
        <v>60</v>
      </c>
      <c r="D606" s="36"/>
      <c r="E606" s="45"/>
      <c r="F606" s="46"/>
      <c r="G606" s="28">
        <f>SUBTOTAL(9,G607:G608)</f>
        <v>0</v>
      </c>
    </row>
    <row r="607" spans="1:7" s="48" customFormat="1" ht="12" outlineLevel="2">
      <c r="A607" s="69">
        <v>1</v>
      </c>
      <c r="B607" s="70" t="s">
        <v>61</v>
      </c>
      <c r="C607" s="71" t="s">
        <v>62</v>
      </c>
      <c r="D607" s="72" t="s">
        <v>15</v>
      </c>
      <c r="E607" s="73">
        <v>1</v>
      </c>
      <c r="F607" s="74">
        <v>0</v>
      </c>
      <c r="G607" s="75">
        <f>E607*F607</f>
        <v>0</v>
      </c>
    </row>
    <row r="608" spans="1:7" s="55" customFormat="1" ht="12.75" customHeight="1" outlineLevel="2">
      <c r="A608" s="49"/>
      <c r="B608" s="50"/>
      <c r="C608" s="51"/>
      <c r="D608" s="50"/>
      <c r="E608" s="52"/>
      <c r="F608" s="53"/>
      <c r="G608" s="54"/>
    </row>
    <row r="609" spans="1:7" s="55" customFormat="1" ht="12.75" customHeight="1" outlineLevel="1">
      <c r="A609" s="49"/>
      <c r="B609" s="50"/>
      <c r="C609" s="51"/>
      <c r="D609" s="50"/>
      <c r="E609" s="52"/>
      <c r="F609" s="53"/>
      <c r="G609" s="54"/>
    </row>
    <row r="610" spans="1:7" s="55" customFormat="1" ht="12.75" customHeight="1">
      <c r="A610" s="49"/>
      <c r="B610" s="50"/>
      <c r="C610" s="51"/>
      <c r="D610" s="50"/>
      <c r="E610" s="52"/>
      <c r="F610" s="53"/>
      <c r="G610" s="54"/>
    </row>
  </sheetData>
  <printOptions horizontalCentered="1"/>
  <pageMargins left="0.59055118110236227" right="0.39370078740157483" top="0.59055118110236227" bottom="0.59055118110236227" header="0.39370078740157483" footer="0.39370078740157483"/>
  <pageSetup paperSize="9" scale="75" fitToHeight="9999" orientation="portrait" horizontalDpi="300" verticalDpi="300" r:id="rId1"/>
  <headerFooter alignWithMargins="0">
    <oddFooter>&amp;L&amp;8&amp;F&amp;C&amp;8&amp;P z &amp;N&amp;R&amp;8&amp;D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182A-222D-45D9-8415-37A003AAD4BF}">
  <sheetPr>
    <outlinePr summaryBelow="0"/>
    <pageSetUpPr fitToPage="1"/>
  </sheetPr>
  <dimension ref="A1:G87"/>
  <sheetViews>
    <sheetView topLeftCell="B1" zoomScaleNormal="100" zoomScaleSheetLayoutView="100" workbookViewId="0">
      <selection activeCell="B1" sqref="B1"/>
    </sheetView>
  </sheetViews>
  <sheetFormatPr defaultRowHeight="12.75" outlineLevelRow="3"/>
  <cols>
    <col min="1" max="1" width="5.42578125" style="56" customWidth="1"/>
    <col min="2" max="2" width="14.28515625" style="57" customWidth="1"/>
    <col min="3" max="3" width="57.140625" style="58" customWidth="1"/>
    <col min="4" max="4" width="4.28515625" style="59" customWidth="1"/>
    <col min="5" max="5" width="13.42578125" style="60" customWidth="1"/>
    <col min="6" max="6" width="12.42578125" style="61" customWidth="1"/>
    <col min="7" max="7" width="15.7109375" style="62" customWidth="1"/>
    <col min="257" max="257" width="5.42578125" customWidth="1"/>
    <col min="258" max="258" width="14.28515625" customWidth="1"/>
    <col min="259" max="259" width="57.140625" customWidth="1"/>
    <col min="260" max="260" width="4.28515625" customWidth="1"/>
    <col min="261" max="261" width="13.42578125" customWidth="1"/>
    <col min="262" max="262" width="12.42578125" customWidth="1"/>
    <col min="263" max="263" width="15.7109375" customWidth="1"/>
    <col min="513" max="513" width="5.42578125" customWidth="1"/>
    <col min="514" max="514" width="14.28515625" customWidth="1"/>
    <col min="515" max="515" width="57.140625" customWidth="1"/>
    <col min="516" max="516" width="4.28515625" customWidth="1"/>
    <col min="517" max="517" width="13.42578125" customWidth="1"/>
    <col min="518" max="518" width="12.42578125" customWidth="1"/>
    <col min="519" max="519" width="15.7109375" customWidth="1"/>
    <col min="769" max="769" width="5.42578125" customWidth="1"/>
    <col min="770" max="770" width="14.28515625" customWidth="1"/>
    <col min="771" max="771" width="57.140625" customWidth="1"/>
    <col min="772" max="772" width="4.28515625" customWidth="1"/>
    <col min="773" max="773" width="13.42578125" customWidth="1"/>
    <col min="774" max="774" width="12.42578125" customWidth="1"/>
    <col min="775" max="775" width="15.7109375" customWidth="1"/>
    <col min="1025" max="1025" width="5.42578125" customWidth="1"/>
    <col min="1026" max="1026" width="14.28515625" customWidth="1"/>
    <col min="1027" max="1027" width="57.140625" customWidth="1"/>
    <col min="1028" max="1028" width="4.28515625" customWidth="1"/>
    <col min="1029" max="1029" width="13.42578125" customWidth="1"/>
    <col min="1030" max="1030" width="12.42578125" customWidth="1"/>
    <col min="1031" max="1031" width="15.7109375" customWidth="1"/>
    <col min="1281" max="1281" width="5.42578125" customWidth="1"/>
    <col min="1282" max="1282" width="14.28515625" customWidth="1"/>
    <col min="1283" max="1283" width="57.140625" customWidth="1"/>
    <col min="1284" max="1284" width="4.28515625" customWidth="1"/>
    <col min="1285" max="1285" width="13.42578125" customWidth="1"/>
    <col min="1286" max="1286" width="12.42578125" customWidth="1"/>
    <col min="1287" max="1287" width="15.7109375" customWidth="1"/>
    <col min="1537" max="1537" width="5.42578125" customWidth="1"/>
    <col min="1538" max="1538" width="14.28515625" customWidth="1"/>
    <col min="1539" max="1539" width="57.140625" customWidth="1"/>
    <col min="1540" max="1540" width="4.28515625" customWidth="1"/>
    <col min="1541" max="1541" width="13.42578125" customWidth="1"/>
    <col min="1542" max="1542" width="12.42578125" customWidth="1"/>
    <col min="1543" max="1543" width="15.7109375" customWidth="1"/>
    <col min="1793" max="1793" width="5.42578125" customWidth="1"/>
    <col min="1794" max="1794" width="14.28515625" customWidth="1"/>
    <col min="1795" max="1795" width="57.140625" customWidth="1"/>
    <col min="1796" max="1796" width="4.28515625" customWidth="1"/>
    <col min="1797" max="1797" width="13.42578125" customWidth="1"/>
    <col min="1798" max="1798" width="12.42578125" customWidth="1"/>
    <col min="1799" max="1799" width="15.7109375" customWidth="1"/>
    <col min="2049" max="2049" width="5.42578125" customWidth="1"/>
    <col min="2050" max="2050" width="14.28515625" customWidth="1"/>
    <col min="2051" max="2051" width="57.140625" customWidth="1"/>
    <col min="2052" max="2052" width="4.28515625" customWidth="1"/>
    <col min="2053" max="2053" width="13.42578125" customWidth="1"/>
    <col min="2054" max="2054" width="12.42578125" customWidth="1"/>
    <col min="2055" max="2055" width="15.7109375" customWidth="1"/>
    <col min="2305" max="2305" width="5.42578125" customWidth="1"/>
    <col min="2306" max="2306" width="14.28515625" customWidth="1"/>
    <col min="2307" max="2307" width="57.140625" customWidth="1"/>
    <col min="2308" max="2308" width="4.28515625" customWidth="1"/>
    <col min="2309" max="2309" width="13.42578125" customWidth="1"/>
    <col min="2310" max="2310" width="12.42578125" customWidth="1"/>
    <col min="2311" max="2311" width="15.7109375" customWidth="1"/>
    <col min="2561" max="2561" width="5.42578125" customWidth="1"/>
    <col min="2562" max="2562" width="14.28515625" customWidth="1"/>
    <col min="2563" max="2563" width="57.140625" customWidth="1"/>
    <col min="2564" max="2564" width="4.28515625" customWidth="1"/>
    <col min="2565" max="2565" width="13.42578125" customWidth="1"/>
    <col min="2566" max="2566" width="12.42578125" customWidth="1"/>
    <col min="2567" max="2567" width="15.7109375" customWidth="1"/>
    <col min="2817" max="2817" width="5.42578125" customWidth="1"/>
    <col min="2818" max="2818" width="14.28515625" customWidth="1"/>
    <col min="2819" max="2819" width="57.140625" customWidth="1"/>
    <col min="2820" max="2820" width="4.28515625" customWidth="1"/>
    <col min="2821" max="2821" width="13.42578125" customWidth="1"/>
    <col min="2822" max="2822" width="12.42578125" customWidth="1"/>
    <col min="2823" max="2823" width="15.7109375" customWidth="1"/>
    <col min="3073" max="3073" width="5.42578125" customWidth="1"/>
    <col min="3074" max="3074" width="14.28515625" customWidth="1"/>
    <col min="3075" max="3075" width="57.140625" customWidth="1"/>
    <col min="3076" max="3076" width="4.28515625" customWidth="1"/>
    <col min="3077" max="3077" width="13.42578125" customWidth="1"/>
    <col min="3078" max="3078" width="12.42578125" customWidth="1"/>
    <col min="3079" max="3079" width="15.7109375" customWidth="1"/>
    <col min="3329" max="3329" width="5.42578125" customWidth="1"/>
    <col min="3330" max="3330" width="14.28515625" customWidth="1"/>
    <col min="3331" max="3331" width="57.140625" customWidth="1"/>
    <col min="3332" max="3332" width="4.28515625" customWidth="1"/>
    <col min="3333" max="3333" width="13.42578125" customWidth="1"/>
    <col min="3334" max="3334" width="12.42578125" customWidth="1"/>
    <col min="3335" max="3335" width="15.7109375" customWidth="1"/>
    <col min="3585" max="3585" width="5.42578125" customWidth="1"/>
    <col min="3586" max="3586" width="14.28515625" customWidth="1"/>
    <col min="3587" max="3587" width="57.140625" customWidth="1"/>
    <col min="3588" max="3588" width="4.28515625" customWidth="1"/>
    <col min="3589" max="3589" width="13.42578125" customWidth="1"/>
    <col min="3590" max="3590" width="12.42578125" customWidth="1"/>
    <col min="3591" max="3591" width="15.7109375" customWidth="1"/>
    <col min="3841" max="3841" width="5.42578125" customWidth="1"/>
    <col min="3842" max="3842" width="14.28515625" customWidth="1"/>
    <col min="3843" max="3843" width="57.140625" customWidth="1"/>
    <col min="3844" max="3844" width="4.28515625" customWidth="1"/>
    <col min="3845" max="3845" width="13.42578125" customWidth="1"/>
    <col min="3846" max="3846" width="12.42578125" customWidth="1"/>
    <col min="3847" max="3847" width="15.7109375" customWidth="1"/>
    <col min="4097" max="4097" width="5.42578125" customWidth="1"/>
    <col min="4098" max="4098" width="14.28515625" customWidth="1"/>
    <col min="4099" max="4099" width="57.140625" customWidth="1"/>
    <col min="4100" max="4100" width="4.28515625" customWidth="1"/>
    <col min="4101" max="4101" width="13.42578125" customWidth="1"/>
    <col min="4102" max="4102" width="12.42578125" customWidth="1"/>
    <col min="4103" max="4103" width="15.7109375" customWidth="1"/>
    <col min="4353" max="4353" width="5.42578125" customWidth="1"/>
    <col min="4354" max="4354" width="14.28515625" customWidth="1"/>
    <col min="4355" max="4355" width="57.140625" customWidth="1"/>
    <col min="4356" max="4356" width="4.28515625" customWidth="1"/>
    <col min="4357" max="4357" width="13.42578125" customWidth="1"/>
    <col min="4358" max="4358" width="12.42578125" customWidth="1"/>
    <col min="4359" max="4359" width="15.7109375" customWidth="1"/>
    <col min="4609" max="4609" width="5.42578125" customWidth="1"/>
    <col min="4610" max="4610" width="14.28515625" customWidth="1"/>
    <col min="4611" max="4611" width="57.140625" customWidth="1"/>
    <col min="4612" max="4612" width="4.28515625" customWidth="1"/>
    <col min="4613" max="4613" width="13.42578125" customWidth="1"/>
    <col min="4614" max="4614" width="12.42578125" customWidth="1"/>
    <col min="4615" max="4615" width="15.7109375" customWidth="1"/>
    <col min="4865" max="4865" width="5.42578125" customWidth="1"/>
    <col min="4866" max="4866" width="14.28515625" customWidth="1"/>
    <col min="4867" max="4867" width="57.140625" customWidth="1"/>
    <col min="4868" max="4868" width="4.28515625" customWidth="1"/>
    <col min="4869" max="4869" width="13.42578125" customWidth="1"/>
    <col min="4870" max="4870" width="12.42578125" customWidth="1"/>
    <col min="4871" max="4871" width="15.7109375" customWidth="1"/>
    <col min="5121" max="5121" width="5.42578125" customWidth="1"/>
    <col min="5122" max="5122" width="14.28515625" customWidth="1"/>
    <col min="5123" max="5123" width="57.140625" customWidth="1"/>
    <col min="5124" max="5124" width="4.28515625" customWidth="1"/>
    <col min="5125" max="5125" width="13.42578125" customWidth="1"/>
    <col min="5126" max="5126" width="12.42578125" customWidth="1"/>
    <col min="5127" max="5127" width="15.7109375" customWidth="1"/>
    <col min="5377" max="5377" width="5.42578125" customWidth="1"/>
    <col min="5378" max="5378" width="14.28515625" customWidth="1"/>
    <col min="5379" max="5379" width="57.140625" customWidth="1"/>
    <col min="5380" max="5380" width="4.28515625" customWidth="1"/>
    <col min="5381" max="5381" width="13.42578125" customWidth="1"/>
    <col min="5382" max="5382" width="12.42578125" customWidth="1"/>
    <col min="5383" max="5383" width="15.7109375" customWidth="1"/>
    <col min="5633" max="5633" width="5.42578125" customWidth="1"/>
    <col min="5634" max="5634" width="14.28515625" customWidth="1"/>
    <col min="5635" max="5635" width="57.140625" customWidth="1"/>
    <col min="5636" max="5636" width="4.28515625" customWidth="1"/>
    <col min="5637" max="5637" width="13.42578125" customWidth="1"/>
    <col min="5638" max="5638" width="12.42578125" customWidth="1"/>
    <col min="5639" max="5639" width="15.7109375" customWidth="1"/>
    <col min="5889" max="5889" width="5.42578125" customWidth="1"/>
    <col min="5890" max="5890" width="14.28515625" customWidth="1"/>
    <col min="5891" max="5891" width="57.140625" customWidth="1"/>
    <col min="5892" max="5892" width="4.28515625" customWidth="1"/>
    <col min="5893" max="5893" width="13.42578125" customWidth="1"/>
    <col min="5894" max="5894" width="12.42578125" customWidth="1"/>
    <col min="5895" max="5895" width="15.7109375" customWidth="1"/>
    <col min="6145" max="6145" width="5.42578125" customWidth="1"/>
    <col min="6146" max="6146" width="14.28515625" customWidth="1"/>
    <col min="6147" max="6147" width="57.140625" customWidth="1"/>
    <col min="6148" max="6148" width="4.28515625" customWidth="1"/>
    <col min="6149" max="6149" width="13.42578125" customWidth="1"/>
    <col min="6150" max="6150" width="12.42578125" customWidth="1"/>
    <col min="6151" max="6151" width="15.7109375" customWidth="1"/>
    <col min="6401" max="6401" width="5.42578125" customWidth="1"/>
    <col min="6402" max="6402" width="14.28515625" customWidth="1"/>
    <col min="6403" max="6403" width="57.140625" customWidth="1"/>
    <col min="6404" max="6404" width="4.28515625" customWidth="1"/>
    <col min="6405" max="6405" width="13.42578125" customWidth="1"/>
    <col min="6406" max="6406" width="12.42578125" customWidth="1"/>
    <col min="6407" max="6407" width="15.7109375" customWidth="1"/>
    <col min="6657" max="6657" width="5.42578125" customWidth="1"/>
    <col min="6658" max="6658" width="14.28515625" customWidth="1"/>
    <col min="6659" max="6659" width="57.140625" customWidth="1"/>
    <col min="6660" max="6660" width="4.28515625" customWidth="1"/>
    <col min="6661" max="6661" width="13.42578125" customWidth="1"/>
    <col min="6662" max="6662" width="12.42578125" customWidth="1"/>
    <col min="6663" max="6663" width="15.7109375" customWidth="1"/>
    <col min="6913" max="6913" width="5.42578125" customWidth="1"/>
    <col min="6914" max="6914" width="14.28515625" customWidth="1"/>
    <col min="6915" max="6915" width="57.140625" customWidth="1"/>
    <col min="6916" max="6916" width="4.28515625" customWidth="1"/>
    <col min="6917" max="6917" width="13.42578125" customWidth="1"/>
    <col min="6918" max="6918" width="12.42578125" customWidth="1"/>
    <col min="6919" max="6919" width="15.7109375" customWidth="1"/>
    <col min="7169" max="7169" width="5.42578125" customWidth="1"/>
    <col min="7170" max="7170" width="14.28515625" customWidth="1"/>
    <col min="7171" max="7171" width="57.140625" customWidth="1"/>
    <col min="7172" max="7172" width="4.28515625" customWidth="1"/>
    <col min="7173" max="7173" width="13.42578125" customWidth="1"/>
    <col min="7174" max="7174" width="12.42578125" customWidth="1"/>
    <col min="7175" max="7175" width="15.7109375" customWidth="1"/>
    <col min="7425" max="7425" width="5.42578125" customWidth="1"/>
    <col min="7426" max="7426" width="14.28515625" customWidth="1"/>
    <col min="7427" max="7427" width="57.140625" customWidth="1"/>
    <col min="7428" max="7428" width="4.28515625" customWidth="1"/>
    <col min="7429" max="7429" width="13.42578125" customWidth="1"/>
    <col min="7430" max="7430" width="12.42578125" customWidth="1"/>
    <col min="7431" max="7431" width="15.7109375" customWidth="1"/>
    <col min="7681" max="7681" width="5.42578125" customWidth="1"/>
    <col min="7682" max="7682" width="14.28515625" customWidth="1"/>
    <col min="7683" max="7683" width="57.140625" customWidth="1"/>
    <col min="7684" max="7684" width="4.28515625" customWidth="1"/>
    <col min="7685" max="7685" width="13.42578125" customWidth="1"/>
    <col min="7686" max="7686" width="12.42578125" customWidth="1"/>
    <col min="7687" max="7687" width="15.7109375" customWidth="1"/>
    <col min="7937" max="7937" width="5.42578125" customWidth="1"/>
    <col min="7938" max="7938" width="14.28515625" customWidth="1"/>
    <col min="7939" max="7939" width="57.140625" customWidth="1"/>
    <col min="7940" max="7940" width="4.28515625" customWidth="1"/>
    <col min="7941" max="7941" width="13.42578125" customWidth="1"/>
    <col min="7942" max="7942" width="12.42578125" customWidth="1"/>
    <col min="7943" max="7943" width="15.7109375" customWidth="1"/>
    <col min="8193" max="8193" width="5.42578125" customWidth="1"/>
    <col min="8194" max="8194" width="14.28515625" customWidth="1"/>
    <col min="8195" max="8195" width="57.140625" customWidth="1"/>
    <col min="8196" max="8196" width="4.28515625" customWidth="1"/>
    <col min="8197" max="8197" width="13.42578125" customWidth="1"/>
    <col min="8198" max="8198" width="12.42578125" customWidth="1"/>
    <col min="8199" max="8199" width="15.7109375" customWidth="1"/>
    <col min="8449" max="8449" width="5.42578125" customWidth="1"/>
    <col min="8450" max="8450" width="14.28515625" customWidth="1"/>
    <col min="8451" max="8451" width="57.140625" customWidth="1"/>
    <col min="8452" max="8452" width="4.28515625" customWidth="1"/>
    <col min="8453" max="8453" width="13.42578125" customWidth="1"/>
    <col min="8454" max="8454" width="12.42578125" customWidth="1"/>
    <col min="8455" max="8455" width="15.7109375" customWidth="1"/>
    <col min="8705" max="8705" width="5.42578125" customWidth="1"/>
    <col min="8706" max="8706" width="14.28515625" customWidth="1"/>
    <col min="8707" max="8707" width="57.140625" customWidth="1"/>
    <col min="8708" max="8708" width="4.28515625" customWidth="1"/>
    <col min="8709" max="8709" width="13.42578125" customWidth="1"/>
    <col min="8710" max="8710" width="12.42578125" customWidth="1"/>
    <col min="8711" max="8711" width="15.7109375" customWidth="1"/>
    <col min="8961" max="8961" width="5.42578125" customWidth="1"/>
    <col min="8962" max="8962" width="14.28515625" customWidth="1"/>
    <col min="8963" max="8963" width="57.140625" customWidth="1"/>
    <col min="8964" max="8964" width="4.28515625" customWidth="1"/>
    <col min="8965" max="8965" width="13.42578125" customWidth="1"/>
    <col min="8966" max="8966" width="12.42578125" customWidth="1"/>
    <col min="8967" max="8967" width="15.7109375" customWidth="1"/>
    <col min="9217" max="9217" width="5.42578125" customWidth="1"/>
    <col min="9218" max="9218" width="14.28515625" customWidth="1"/>
    <col min="9219" max="9219" width="57.140625" customWidth="1"/>
    <col min="9220" max="9220" width="4.28515625" customWidth="1"/>
    <col min="9221" max="9221" width="13.42578125" customWidth="1"/>
    <col min="9222" max="9222" width="12.42578125" customWidth="1"/>
    <col min="9223" max="9223" width="15.7109375" customWidth="1"/>
    <col min="9473" max="9473" width="5.42578125" customWidth="1"/>
    <col min="9474" max="9474" width="14.28515625" customWidth="1"/>
    <col min="9475" max="9475" width="57.140625" customWidth="1"/>
    <col min="9476" max="9476" width="4.28515625" customWidth="1"/>
    <col min="9477" max="9477" width="13.42578125" customWidth="1"/>
    <col min="9478" max="9478" width="12.42578125" customWidth="1"/>
    <col min="9479" max="9479" width="15.7109375" customWidth="1"/>
    <col min="9729" max="9729" width="5.42578125" customWidth="1"/>
    <col min="9730" max="9730" width="14.28515625" customWidth="1"/>
    <col min="9731" max="9731" width="57.140625" customWidth="1"/>
    <col min="9732" max="9732" width="4.28515625" customWidth="1"/>
    <col min="9733" max="9733" width="13.42578125" customWidth="1"/>
    <col min="9734" max="9734" width="12.42578125" customWidth="1"/>
    <col min="9735" max="9735" width="15.7109375" customWidth="1"/>
    <col min="9985" max="9985" width="5.42578125" customWidth="1"/>
    <col min="9986" max="9986" width="14.28515625" customWidth="1"/>
    <col min="9987" max="9987" width="57.140625" customWidth="1"/>
    <col min="9988" max="9988" width="4.28515625" customWidth="1"/>
    <col min="9989" max="9989" width="13.42578125" customWidth="1"/>
    <col min="9990" max="9990" width="12.42578125" customWidth="1"/>
    <col min="9991" max="9991" width="15.7109375" customWidth="1"/>
    <col min="10241" max="10241" width="5.42578125" customWidth="1"/>
    <col min="10242" max="10242" width="14.28515625" customWidth="1"/>
    <col min="10243" max="10243" width="57.140625" customWidth="1"/>
    <col min="10244" max="10244" width="4.28515625" customWidth="1"/>
    <col min="10245" max="10245" width="13.42578125" customWidth="1"/>
    <col min="10246" max="10246" width="12.42578125" customWidth="1"/>
    <col min="10247" max="10247" width="15.7109375" customWidth="1"/>
    <col min="10497" max="10497" width="5.42578125" customWidth="1"/>
    <col min="10498" max="10498" width="14.28515625" customWidth="1"/>
    <col min="10499" max="10499" width="57.140625" customWidth="1"/>
    <col min="10500" max="10500" width="4.28515625" customWidth="1"/>
    <col min="10501" max="10501" width="13.42578125" customWidth="1"/>
    <col min="10502" max="10502" width="12.42578125" customWidth="1"/>
    <col min="10503" max="10503" width="15.7109375" customWidth="1"/>
    <col min="10753" max="10753" width="5.42578125" customWidth="1"/>
    <col min="10754" max="10754" width="14.28515625" customWidth="1"/>
    <col min="10755" max="10755" width="57.140625" customWidth="1"/>
    <col min="10756" max="10756" width="4.28515625" customWidth="1"/>
    <col min="10757" max="10757" width="13.42578125" customWidth="1"/>
    <col min="10758" max="10758" width="12.42578125" customWidth="1"/>
    <col min="10759" max="10759" width="15.7109375" customWidth="1"/>
    <col min="11009" max="11009" width="5.42578125" customWidth="1"/>
    <col min="11010" max="11010" width="14.28515625" customWidth="1"/>
    <col min="11011" max="11011" width="57.140625" customWidth="1"/>
    <col min="11012" max="11012" width="4.28515625" customWidth="1"/>
    <col min="11013" max="11013" width="13.42578125" customWidth="1"/>
    <col min="11014" max="11014" width="12.42578125" customWidth="1"/>
    <col min="11015" max="11015" width="15.7109375" customWidth="1"/>
    <col min="11265" max="11265" width="5.42578125" customWidth="1"/>
    <col min="11266" max="11266" width="14.28515625" customWidth="1"/>
    <col min="11267" max="11267" width="57.140625" customWidth="1"/>
    <col min="11268" max="11268" width="4.28515625" customWidth="1"/>
    <col min="11269" max="11269" width="13.42578125" customWidth="1"/>
    <col min="11270" max="11270" width="12.42578125" customWidth="1"/>
    <col min="11271" max="11271" width="15.7109375" customWidth="1"/>
    <col min="11521" max="11521" width="5.42578125" customWidth="1"/>
    <col min="11522" max="11522" width="14.28515625" customWidth="1"/>
    <col min="11523" max="11523" width="57.140625" customWidth="1"/>
    <col min="11524" max="11524" width="4.28515625" customWidth="1"/>
    <col min="11525" max="11525" width="13.42578125" customWidth="1"/>
    <col min="11526" max="11526" width="12.42578125" customWidth="1"/>
    <col min="11527" max="11527" width="15.7109375" customWidth="1"/>
    <col min="11777" max="11777" width="5.42578125" customWidth="1"/>
    <col min="11778" max="11778" width="14.28515625" customWidth="1"/>
    <col min="11779" max="11779" width="57.140625" customWidth="1"/>
    <col min="11780" max="11780" width="4.28515625" customWidth="1"/>
    <col min="11781" max="11781" width="13.42578125" customWidth="1"/>
    <col min="11782" max="11782" width="12.42578125" customWidth="1"/>
    <col min="11783" max="11783" width="15.7109375" customWidth="1"/>
    <col min="12033" max="12033" width="5.42578125" customWidth="1"/>
    <col min="12034" max="12034" width="14.28515625" customWidth="1"/>
    <col min="12035" max="12035" width="57.140625" customWidth="1"/>
    <col min="12036" max="12036" width="4.28515625" customWidth="1"/>
    <col min="12037" max="12037" width="13.42578125" customWidth="1"/>
    <col min="12038" max="12038" width="12.42578125" customWidth="1"/>
    <col min="12039" max="12039" width="15.7109375" customWidth="1"/>
    <col min="12289" max="12289" width="5.42578125" customWidth="1"/>
    <col min="12290" max="12290" width="14.28515625" customWidth="1"/>
    <col min="12291" max="12291" width="57.140625" customWidth="1"/>
    <col min="12292" max="12292" width="4.28515625" customWidth="1"/>
    <col min="12293" max="12293" width="13.42578125" customWidth="1"/>
    <col min="12294" max="12294" width="12.42578125" customWidth="1"/>
    <col min="12295" max="12295" width="15.7109375" customWidth="1"/>
    <col min="12545" max="12545" width="5.42578125" customWidth="1"/>
    <col min="12546" max="12546" width="14.28515625" customWidth="1"/>
    <col min="12547" max="12547" width="57.140625" customWidth="1"/>
    <col min="12548" max="12548" width="4.28515625" customWidth="1"/>
    <col min="12549" max="12549" width="13.42578125" customWidth="1"/>
    <col min="12550" max="12550" width="12.42578125" customWidth="1"/>
    <col min="12551" max="12551" width="15.7109375" customWidth="1"/>
    <col min="12801" max="12801" width="5.42578125" customWidth="1"/>
    <col min="12802" max="12802" width="14.28515625" customWidth="1"/>
    <col min="12803" max="12803" width="57.140625" customWidth="1"/>
    <col min="12804" max="12804" width="4.28515625" customWidth="1"/>
    <col min="12805" max="12805" width="13.42578125" customWidth="1"/>
    <col min="12806" max="12806" width="12.42578125" customWidth="1"/>
    <col min="12807" max="12807" width="15.7109375" customWidth="1"/>
    <col min="13057" max="13057" width="5.42578125" customWidth="1"/>
    <col min="13058" max="13058" width="14.28515625" customWidth="1"/>
    <col min="13059" max="13059" width="57.140625" customWidth="1"/>
    <col min="13060" max="13060" width="4.28515625" customWidth="1"/>
    <col min="13061" max="13061" width="13.42578125" customWidth="1"/>
    <col min="13062" max="13062" width="12.42578125" customWidth="1"/>
    <col min="13063" max="13063" width="15.7109375" customWidth="1"/>
    <col min="13313" max="13313" width="5.42578125" customWidth="1"/>
    <col min="13314" max="13314" width="14.28515625" customWidth="1"/>
    <col min="13315" max="13315" width="57.140625" customWidth="1"/>
    <col min="13316" max="13316" width="4.28515625" customWidth="1"/>
    <col min="13317" max="13317" width="13.42578125" customWidth="1"/>
    <col min="13318" max="13318" width="12.42578125" customWidth="1"/>
    <col min="13319" max="13319" width="15.7109375" customWidth="1"/>
    <col min="13569" max="13569" width="5.42578125" customWidth="1"/>
    <col min="13570" max="13570" width="14.28515625" customWidth="1"/>
    <col min="13571" max="13571" width="57.140625" customWidth="1"/>
    <col min="13572" max="13572" width="4.28515625" customWidth="1"/>
    <col min="13573" max="13573" width="13.42578125" customWidth="1"/>
    <col min="13574" max="13574" width="12.42578125" customWidth="1"/>
    <col min="13575" max="13575" width="15.7109375" customWidth="1"/>
    <col min="13825" max="13825" width="5.42578125" customWidth="1"/>
    <col min="13826" max="13826" width="14.28515625" customWidth="1"/>
    <col min="13827" max="13827" width="57.140625" customWidth="1"/>
    <col min="13828" max="13828" width="4.28515625" customWidth="1"/>
    <col min="13829" max="13829" width="13.42578125" customWidth="1"/>
    <col min="13830" max="13830" width="12.42578125" customWidth="1"/>
    <col min="13831" max="13831" width="15.7109375" customWidth="1"/>
    <col min="14081" max="14081" width="5.42578125" customWidth="1"/>
    <col min="14082" max="14082" width="14.28515625" customWidth="1"/>
    <col min="14083" max="14083" width="57.140625" customWidth="1"/>
    <col min="14084" max="14084" width="4.28515625" customWidth="1"/>
    <col min="14085" max="14085" width="13.42578125" customWidth="1"/>
    <col min="14086" max="14086" width="12.42578125" customWidth="1"/>
    <col min="14087" max="14087" width="15.7109375" customWidth="1"/>
    <col min="14337" max="14337" width="5.42578125" customWidth="1"/>
    <col min="14338" max="14338" width="14.28515625" customWidth="1"/>
    <col min="14339" max="14339" width="57.140625" customWidth="1"/>
    <col min="14340" max="14340" width="4.28515625" customWidth="1"/>
    <col min="14341" max="14341" width="13.42578125" customWidth="1"/>
    <col min="14342" max="14342" width="12.42578125" customWidth="1"/>
    <col min="14343" max="14343" width="15.7109375" customWidth="1"/>
    <col min="14593" max="14593" width="5.42578125" customWidth="1"/>
    <col min="14594" max="14594" width="14.28515625" customWidth="1"/>
    <col min="14595" max="14595" width="57.140625" customWidth="1"/>
    <col min="14596" max="14596" width="4.28515625" customWidth="1"/>
    <col min="14597" max="14597" width="13.42578125" customWidth="1"/>
    <col min="14598" max="14598" width="12.42578125" customWidth="1"/>
    <col min="14599" max="14599" width="15.7109375" customWidth="1"/>
    <col min="14849" max="14849" width="5.42578125" customWidth="1"/>
    <col min="14850" max="14850" width="14.28515625" customWidth="1"/>
    <col min="14851" max="14851" width="57.140625" customWidth="1"/>
    <col min="14852" max="14852" width="4.28515625" customWidth="1"/>
    <col min="14853" max="14853" width="13.42578125" customWidth="1"/>
    <col min="14854" max="14854" width="12.42578125" customWidth="1"/>
    <col min="14855" max="14855" width="15.7109375" customWidth="1"/>
    <col min="15105" max="15105" width="5.42578125" customWidth="1"/>
    <col min="15106" max="15106" width="14.28515625" customWidth="1"/>
    <col min="15107" max="15107" width="57.140625" customWidth="1"/>
    <col min="15108" max="15108" width="4.28515625" customWidth="1"/>
    <col min="15109" max="15109" width="13.42578125" customWidth="1"/>
    <col min="15110" max="15110" width="12.42578125" customWidth="1"/>
    <col min="15111" max="15111" width="15.7109375" customWidth="1"/>
    <col min="15361" max="15361" width="5.42578125" customWidth="1"/>
    <col min="15362" max="15362" width="14.28515625" customWidth="1"/>
    <col min="15363" max="15363" width="57.140625" customWidth="1"/>
    <col min="15364" max="15364" width="4.28515625" customWidth="1"/>
    <col min="15365" max="15365" width="13.42578125" customWidth="1"/>
    <col min="15366" max="15366" width="12.42578125" customWidth="1"/>
    <col min="15367" max="15367" width="15.7109375" customWidth="1"/>
    <col min="15617" max="15617" width="5.42578125" customWidth="1"/>
    <col min="15618" max="15618" width="14.28515625" customWidth="1"/>
    <col min="15619" max="15619" width="57.140625" customWidth="1"/>
    <col min="15620" max="15620" width="4.28515625" customWidth="1"/>
    <col min="15621" max="15621" width="13.42578125" customWidth="1"/>
    <col min="15622" max="15622" width="12.42578125" customWidth="1"/>
    <col min="15623" max="15623" width="15.7109375" customWidth="1"/>
    <col min="15873" max="15873" width="5.42578125" customWidth="1"/>
    <col min="15874" max="15874" width="14.28515625" customWidth="1"/>
    <col min="15875" max="15875" width="57.140625" customWidth="1"/>
    <col min="15876" max="15876" width="4.28515625" customWidth="1"/>
    <col min="15877" max="15877" width="13.42578125" customWidth="1"/>
    <col min="15878" max="15878" width="12.42578125" customWidth="1"/>
    <col min="15879" max="15879" width="15.7109375" customWidth="1"/>
    <col min="16129" max="16129" width="5.42578125" customWidth="1"/>
    <col min="16130" max="16130" width="14.28515625" customWidth="1"/>
    <col min="16131" max="16131" width="57.140625" customWidth="1"/>
    <col min="16132" max="16132" width="4.28515625" customWidth="1"/>
    <col min="16133" max="16133" width="13.42578125" customWidth="1"/>
    <col min="16134" max="16134" width="12.42578125" customWidth="1"/>
    <col min="16135" max="16135" width="15.7109375" customWidth="1"/>
  </cols>
  <sheetData>
    <row r="1" spans="1:7" ht="21.6" customHeight="1">
      <c r="A1" s="32"/>
      <c r="B1" s="24"/>
      <c r="C1" s="24"/>
      <c r="D1" s="24"/>
      <c r="E1" s="29"/>
      <c r="F1" s="30"/>
      <c r="G1" s="31"/>
    </row>
    <row r="2" spans="1:7" ht="21.6" customHeight="1">
      <c r="A2" s="32"/>
      <c r="B2" s="24"/>
      <c r="C2" s="80" t="s">
        <v>85</v>
      </c>
      <c r="D2" s="24"/>
      <c r="E2" s="29"/>
      <c r="F2" s="30"/>
      <c r="G2" s="31"/>
    </row>
    <row r="3" spans="1:7" ht="21.6" customHeight="1">
      <c r="A3" s="32"/>
      <c r="B3" s="24"/>
      <c r="C3" s="80" t="s">
        <v>86</v>
      </c>
      <c r="D3" s="24"/>
      <c r="E3" s="29"/>
      <c r="F3" s="30"/>
      <c r="G3" s="31"/>
    </row>
    <row r="4" spans="1:7" ht="21.6" customHeight="1">
      <c r="A4" s="32"/>
      <c r="B4" s="24"/>
      <c r="C4" s="24"/>
      <c r="D4" s="24"/>
      <c r="E4" s="29"/>
      <c r="F4" s="30"/>
      <c r="G4" s="31"/>
    </row>
    <row r="5" spans="1:7" s="34" customFormat="1" ht="13.5" thickBot="1">
      <c r="A5" s="25" t="s">
        <v>9</v>
      </c>
      <c r="B5" s="25" t="s">
        <v>10</v>
      </c>
      <c r="C5" s="33" t="s">
        <v>1</v>
      </c>
      <c r="D5" s="25" t="s">
        <v>11</v>
      </c>
      <c r="E5" s="25" t="s">
        <v>12</v>
      </c>
      <c r="F5" s="25" t="s">
        <v>13</v>
      </c>
      <c r="G5" s="25" t="s">
        <v>8</v>
      </c>
    </row>
    <row r="6" spans="1:7" ht="11.25" customHeight="1">
      <c r="A6" s="27"/>
      <c r="B6" s="26"/>
      <c r="C6" s="35"/>
      <c r="D6" s="36"/>
      <c r="E6" s="27"/>
      <c r="F6" s="27"/>
      <c r="G6" s="27"/>
    </row>
    <row r="7" spans="1:7" s="42" customFormat="1" ht="18.75" customHeight="1">
      <c r="A7" s="37"/>
      <c r="B7" s="38"/>
      <c r="C7" s="38" t="s">
        <v>87</v>
      </c>
      <c r="D7" s="39"/>
      <c r="E7" s="40"/>
      <c r="F7" s="41"/>
      <c r="G7" s="81">
        <f>SUBTOTAL(9,G8:G86)</f>
        <v>0</v>
      </c>
    </row>
    <row r="8" spans="1:7" s="47" customFormat="1" ht="16.5" customHeight="1" outlineLevel="1">
      <c r="A8" s="43"/>
      <c r="B8" s="44"/>
      <c r="C8" s="44" t="s">
        <v>37</v>
      </c>
      <c r="D8" s="36"/>
      <c r="E8" s="45"/>
      <c r="F8" s="46"/>
      <c r="G8" s="28">
        <f>SUBTOTAL(9,G9:G66)</f>
        <v>0</v>
      </c>
    </row>
    <row r="9" spans="1:7" s="48" customFormat="1" ht="24" outlineLevel="2">
      <c r="A9" s="69">
        <v>1</v>
      </c>
      <c r="B9" s="70" t="s">
        <v>89</v>
      </c>
      <c r="C9" s="71" t="s">
        <v>90</v>
      </c>
      <c r="D9" s="72" t="s">
        <v>32</v>
      </c>
      <c r="E9" s="73">
        <v>7.65</v>
      </c>
      <c r="F9" s="74">
        <v>0</v>
      </c>
      <c r="G9" s="75">
        <f>E9*F9</f>
        <v>0</v>
      </c>
    </row>
    <row r="10" spans="1:7" s="88" customFormat="1" ht="11.25" outlineLevel="3">
      <c r="A10" s="82"/>
      <c r="B10" s="83"/>
      <c r="C10" s="84" t="s">
        <v>371</v>
      </c>
      <c r="D10" s="83"/>
      <c r="E10" s="85">
        <v>0</v>
      </c>
      <c r="F10" s="86"/>
      <c r="G10" s="87"/>
    </row>
    <row r="11" spans="1:7" s="88" customFormat="1" ht="11.25" outlineLevel="3">
      <c r="A11" s="82"/>
      <c r="B11" s="83"/>
      <c r="C11" s="84" t="s">
        <v>634</v>
      </c>
      <c r="D11" s="83"/>
      <c r="E11" s="85">
        <v>7.65</v>
      </c>
      <c r="F11" s="86"/>
      <c r="G11" s="87"/>
    </row>
    <row r="12" spans="1:7" s="88" customFormat="1" ht="11.25" outlineLevel="3">
      <c r="A12" s="82"/>
      <c r="B12" s="83"/>
      <c r="C12" s="84"/>
      <c r="D12" s="83"/>
      <c r="E12" s="85">
        <v>0</v>
      </c>
      <c r="F12" s="86"/>
      <c r="G12" s="87"/>
    </row>
    <row r="13" spans="1:7" s="48" customFormat="1" ht="24" outlineLevel="2">
      <c r="A13" s="69">
        <v>2</v>
      </c>
      <c r="B13" s="70" t="s">
        <v>91</v>
      </c>
      <c r="C13" s="71" t="s">
        <v>92</v>
      </c>
      <c r="D13" s="72" t="s">
        <v>33</v>
      </c>
      <c r="E13" s="73">
        <v>216.93350000000001</v>
      </c>
      <c r="F13" s="74">
        <v>0</v>
      </c>
      <c r="G13" s="75">
        <f>E13*F13</f>
        <v>0</v>
      </c>
    </row>
    <row r="14" spans="1:7" s="88" customFormat="1" ht="11.25" outlineLevel="3">
      <c r="A14" s="82"/>
      <c r="B14" s="83"/>
      <c r="C14" s="84" t="s">
        <v>371</v>
      </c>
      <c r="D14" s="83"/>
      <c r="E14" s="85">
        <v>0</v>
      </c>
      <c r="F14" s="86"/>
      <c r="G14" s="87"/>
    </row>
    <row r="15" spans="1:7" s="88" customFormat="1" ht="11.25" outlineLevel="3">
      <c r="A15" s="82"/>
      <c r="B15" s="83"/>
      <c r="C15" s="84" t="s">
        <v>635</v>
      </c>
      <c r="D15" s="83"/>
      <c r="E15" s="85">
        <v>80.070000000000007</v>
      </c>
      <c r="F15" s="86"/>
      <c r="G15" s="87"/>
    </row>
    <row r="16" spans="1:7" s="88" customFormat="1" ht="11.25" outlineLevel="3">
      <c r="A16" s="82"/>
      <c r="B16" s="83"/>
      <c r="C16" s="84" t="s">
        <v>636</v>
      </c>
      <c r="D16" s="83"/>
      <c r="E16" s="85">
        <v>52.752000000000002</v>
      </c>
      <c r="F16" s="86"/>
      <c r="G16" s="87"/>
    </row>
    <row r="17" spans="1:7" s="88" customFormat="1" ht="11.25" outlineLevel="3">
      <c r="A17" s="82"/>
      <c r="B17" s="83"/>
      <c r="C17" s="84" t="s">
        <v>637</v>
      </c>
      <c r="D17" s="83"/>
      <c r="E17" s="85">
        <v>27.632000000000005</v>
      </c>
      <c r="F17" s="86"/>
      <c r="G17" s="87"/>
    </row>
    <row r="18" spans="1:7" s="88" customFormat="1" ht="11.25" outlineLevel="3">
      <c r="A18" s="82"/>
      <c r="B18" s="83"/>
      <c r="C18" s="84" t="s">
        <v>638</v>
      </c>
      <c r="D18" s="83"/>
      <c r="E18" s="85">
        <v>32.191499999999998</v>
      </c>
      <c r="F18" s="86"/>
      <c r="G18" s="87"/>
    </row>
    <row r="19" spans="1:7" s="88" customFormat="1" ht="11.25" outlineLevel="3">
      <c r="A19" s="82"/>
      <c r="B19" s="83"/>
      <c r="C19" s="84" t="s">
        <v>639</v>
      </c>
      <c r="D19" s="83"/>
      <c r="E19" s="85">
        <v>15.552000000000001</v>
      </c>
      <c r="F19" s="86"/>
      <c r="G19" s="87"/>
    </row>
    <row r="20" spans="1:7" s="88" customFormat="1" ht="11.25" outlineLevel="3">
      <c r="A20" s="82"/>
      <c r="B20" s="83"/>
      <c r="C20" s="84" t="s">
        <v>640</v>
      </c>
      <c r="D20" s="83"/>
      <c r="E20" s="85">
        <v>4.8479999999999999</v>
      </c>
      <c r="F20" s="86"/>
      <c r="G20" s="87"/>
    </row>
    <row r="21" spans="1:7" s="88" customFormat="1" ht="11.25" outlineLevel="3">
      <c r="A21" s="82"/>
      <c r="B21" s="83"/>
      <c r="C21" s="84" t="s">
        <v>502</v>
      </c>
      <c r="D21" s="83"/>
      <c r="E21" s="85">
        <v>3.8880000000000003</v>
      </c>
      <c r="F21" s="86"/>
      <c r="G21" s="87"/>
    </row>
    <row r="22" spans="1:7" s="48" customFormat="1" ht="12" outlineLevel="2">
      <c r="A22" s="69">
        <v>3</v>
      </c>
      <c r="B22" s="70" t="s">
        <v>93</v>
      </c>
      <c r="C22" s="71" t="s">
        <v>94</v>
      </c>
      <c r="D22" s="72" t="s">
        <v>33</v>
      </c>
      <c r="E22" s="73">
        <v>216.93350000000001</v>
      </c>
      <c r="F22" s="74">
        <v>0</v>
      </c>
      <c r="G22" s="75">
        <f>E22*F22</f>
        <v>0</v>
      </c>
    </row>
    <row r="23" spans="1:7" s="88" customFormat="1" ht="11.25" outlineLevel="3">
      <c r="A23" s="82"/>
      <c r="B23" s="83"/>
      <c r="C23" s="84" t="s">
        <v>371</v>
      </c>
      <c r="D23" s="83"/>
      <c r="E23" s="85">
        <v>0</v>
      </c>
      <c r="F23" s="86"/>
      <c r="G23" s="87"/>
    </row>
    <row r="24" spans="1:7" s="88" customFormat="1" ht="11.25" outlineLevel="3">
      <c r="A24" s="82"/>
      <c r="B24" s="83"/>
      <c r="C24" s="84" t="s">
        <v>635</v>
      </c>
      <c r="D24" s="83"/>
      <c r="E24" s="85">
        <v>80.070000000000007</v>
      </c>
      <c r="F24" s="86"/>
      <c r="G24" s="87"/>
    </row>
    <row r="25" spans="1:7" s="88" customFormat="1" ht="11.25" outlineLevel="3">
      <c r="A25" s="82"/>
      <c r="B25" s="83"/>
      <c r="C25" s="84" t="s">
        <v>636</v>
      </c>
      <c r="D25" s="83"/>
      <c r="E25" s="85">
        <v>52.752000000000002</v>
      </c>
      <c r="F25" s="86"/>
      <c r="G25" s="87"/>
    </row>
    <row r="26" spans="1:7" s="88" customFormat="1" ht="11.25" outlineLevel="3">
      <c r="A26" s="82"/>
      <c r="B26" s="83"/>
      <c r="C26" s="84" t="s">
        <v>637</v>
      </c>
      <c r="D26" s="83"/>
      <c r="E26" s="85">
        <v>27.632000000000005</v>
      </c>
      <c r="F26" s="86"/>
      <c r="G26" s="87"/>
    </row>
    <row r="27" spans="1:7" s="88" customFormat="1" ht="11.25" outlineLevel="3">
      <c r="A27" s="82"/>
      <c r="B27" s="83"/>
      <c r="C27" s="84" t="s">
        <v>638</v>
      </c>
      <c r="D27" s="83"/>
      <c r="E27" s="85">
        <v>32.191499999999998</v>
      </c>
      <c r="F27" s="86"/>
      <c r="G27" s="87"/>
    </row>
    <row r="28" spans="1:7" s="88" customFormat="1" ht="11.25" outlineLevel="3">
      <c r="A28" s="82"/>
      <c r="B28" s="83"/>
      <c r="C28" s="84" t="s">
        <v>639</v>
      </c>
      <c r="D28" s="83"/>
      <c r="E28" s="85">
        <v>15.552000000000001</v>
      </c>
      <c r="F28" s="86"/>
      <c r="G28" s="87"/>
    </row>
    <row r="29" spans="1:7" s="88" customFormat="1" ht="11.25" outlineLevel="3">
      <c r="A29" s="82"/>
      <c r="B29" s="83"/>
      <c r="C29" s="84" t="s">
        <v>640</v>
      </c>
      <c r="D29" s="83"/>
      <c r="E29" s="85">
        <v>4.8479999999999999</v>
      </c>
      <c r="F29" s="86"/>
      <c r="G29" s="87"/>
    </row>
    <row r="30" spans="1:7" s="88" customFormat="1" ht="11.25" outlineLevel="3">
      <c r="A30" s="82"/>
      <c r="B30" s="83"/>
      <c r="C30" s="84" t="s">
        <v>502</v>
      </c>
      <c r="D30" s="83"/>
      <c r="E30" s="85">
        <v>3.8880000000000003</v>
      </c>
      <c r="F30" s="86"/>
      <c r="G30" s="87"/>
    </row>
    <row r="31" spans="1:7" s="48" customFormat="1" ht="12" outlineLevel="2">
      <c r="A31" s="69">
        <v>4</v>
      </c>
      <c r="B31" s="70" t="s">
        <v>95</v>
      </c>
      <c r="C31" s="71" t="s">
        <v>96</v>
      </c>
      <c r="D31" s="72" t="s">
        <v>33</v>
      </c>
      <c r="E31" s="73">
        <v>216.93350000000001</v>
      </c>
      <c r="F31" s="74">
        <v>0</v>
      </c>
      <c r="G31" s="75">
        <f>E31*F31</f>
        <v>0</v>
      </c>
    </row>
    <row r="32" spans="1:7" s="88" customFormat="1" ht="11.25" outlineLevel="3">
      <c r="A32" s="82"/>
      <c r="B32" s="83"/>
      <c r="C32" s="84" t="s">
        <v>371</v>
      </c>
      <c r="D32" s="83"/>
      <c r="E32" s="85">
        <v>0</v>
      </c>
      <c r="F32" s="86"/>
      <c r="G32" s="87"/>
    </row>
    <row r="33" spans="1:7" s="88" customFormat="1" ht="11.25" outlineLevel="3">
      <c r="A33" s="82"/>
      <c r="B33" s="83"/>
      <c r="C33" s="84" t="s">
        <v>635</v>
      </c>
      <c r="D33" s="83"/>
      <c r="E33" s="85">
        <v>80.070000000000007</v>
      </c>
      <c r="F33" s="86"/>
      <c r="G33" s="87"/>
    </row>
    <row r="34" spans="1:7" s="88" customFormat="1" ht="11.25" outlineLevel="3">
      <c r="A34" s="82"/>
      <c r="B34" s="83"/>
      <c r="C34" s="84" t="s">
        <v>636</v>
      </c>
      <c r="D34" s="83"/>
      <c r="E34" s="85">
        <v>52.752000000000002</v>
      </c>
      <c r="F34" s="86"/>
      <c r="G34" s="87"/>
    </row>
    <row r="35" spans="1:7" s="88" customFormat="1" ht="11.25" outlineLevel="3">
      <c r="A35" s="82"/>
      <c r="B35" s="83"/>
      <c r="C35" s="84" t="s">
        <v>637</v>
      </c>
      <c r="D35" s="83"/>
      <c r="E35" s="85">
        <v>27.632000000000005</v>
      </c>
      <c r="F35" s="86"/>
      <c r="G35" s="87"/>
    </row>
    <row r="36" spans="1:7" s="88" customFormat="1" ht="11.25" outlineLevel="3">
      <c r="A36" s="82"/>
      <c r="B36" s="83"/>
      <c r="C36" s="84" t="s">
        <v>638</v>
      </c>
      <c r="D36" s="83"/>
      <c r="E36" s="85">
        <v>32.191499999999998</v>
      </c>
      <c r="F36" s="86"/>
      <c r="G36" s="87"/>
    </row>
    <row r="37" spans="1:7" s="88" customFormat="1" ht="11.25" outlineLevel="3">
      <c r="A37" s="82"/>
      <c r="B37" s="83"/>
      <c r="C37" s="84" t="s">
        <v>639</v>
      </c>
      <c r="D37" s="83"/>
      <c r="E37" s="85">
        <v>15.552000000000001</v>
      </c>
      <c r="F37" s="86"/>
      <c r="G37" s="87"/>
    </row>
    <row r="38" spans="1:7" s="88" customFormat="1" ht="11.25" outlineLevel="3">
      <c r="A38" s="82"/>
      <c r="B38" s="83"/>
      <c r="C38" s="84" t="s">
        <v>640</v>
      </c>
      <c r="D38" s="83"/>
      <c r="E38" s="85">
        <v>4.8479999999999999</v>
      </c>
      <c r="F38" s="86"/>
      <c r="G38" s="87"/>
    </row>
    <row r="39" spans="1:7" s="88" customFormat="1" ht="11.25" outlineLevel="3">
      <c r="A39" s="82"/>
      <c r="B39" s="83"/>
      <c r="C39" s="84" t="s">
        <v>502</v>
      </c>
      <c r="D39" s="83"/>
      <c r="E39" s="85">
        <v>3.8880000000000003</v>
      </c>
      <c r="F39" s="86"/>
      <c r="G39" s="87"/>
    </row>
    <row r="40" spans="1:7" s="48" customFormat="1" ht="12" outlineLevel="2">
      <c r="A40" s="69">
        <v>5</v>
      </c>
      <c r="B40" s="70" t="s">
        <v>97</v>
      </c>
      <c r="C40" s="71" t="s">
        <v>98</v>
      </c>
      <c r="D40" s="72" t="s">
        <v>33</v>
      </c>
      <c r="E40" s="73">
        <v>2</v>
      </c>
      <c r="F40" s="74">
        <v>0</v>
      </c>
      <c r="G40" s="75">
        <f>E40*F40</f>
        <v>0</v>
      </c>
    </row>
    <row r="41" spans="1:7" s="88" customFormat="1" ht="11.25" outlineLevel="3">
      <c r="A41" s="82"/>
      <c r="B41" s="83"/>
      <c r="C41" s="84" t="s">
        <v>641</v>
      </c>
      <c r="D41" s="83"/>
      <c r="E41" s="85">
        <v>2</v>
      </c>
      <c r="F41" s="86"/>
      <c r="G41" s="87"/>
    </row>
    <row r="42" spans="1:7" s="88" customFormat="1" ht="11.25" outlineLevel="3">
      <c r="A42" s="82"/>
      <c r="B42" s="83"/>
      <c r="C42" s="84"/>
      <c r="D42" s="83"/>
      <c r="E42" s="85">
        <v>0</v>
      </c>
      <c r="F42" s="86"/>
      <c r="G42" s="87"/>
    </row>
    <row r="43" spans="1:7" s="48" customFormat="1" ht="12" outlineLevel="2">
      <c r="A43" s="69">
        <v>6</v>
      </c>
      <c r="B43" s="70" t="s">
        <v>99</v>
      </c>
      <c r="C43" s="71" t="s">
        <v>100</v>
      </c>
      <c r="D43" s="72" t="s">
        <v>33</v>
      </c>
      <c r="E43" s="73">
        <v>54.448299999999996</v>
      </c>
      <c r="F43" s="74">
        <v>0</v>
      </c>
      <c r="G43" s="75">
        <f>E43*F43</f>
        <v>0</v>
      </c>
    </row>
    <row r="44" spans="1:7" s="88" customFormat="1" ht="11.25" outlineLevel="3">
      <c r="A44" s="82"/>
      <c r="B44" s="83"/>
      <c r="C44" s="84" t="s">
        <v>371</v>
      </c>
      <c r="D44" s="83"/>
      <c r="E44" s="85">
        <v>0</v>
      </c>
      <c r="F44" s="86"/>
      <c r="G44" s="87"/>
    </row>
    <row r="45" spans="1:7" s="88" customFormat="1" ht="11.25" outlineLevel="3">
      <c r="A45" s="82"/>
      <c r="B45" s="83"/>
      <c r="C45" s="84" t="s">
        <v>642</v>
      </c>
      <c r="D45" s="83"/>
      <c r="E45" s="85">
        <v>9.718300000000001</v>
      </c>
      <c r="F45" s="86"/>
      <c r="G45" s="87"/>
    </row>
    <row r="46" spans="1:7" s="88" customFormat="1" ht="11.25" outlineLevel="3">
      <c r="A46" s="82"/>
      <c r="B46" s="83"/>
      <c r="C46" s="84" t="s">
        <v>643</v>
      </c>
      <c r="D46" s="83"/>
      <c r="E46" s="85">
        <v>32.174999999999997</v>
      </c>
      <c r="F46" s="86"/>
      <c r="G46" s="87"/>
    </row>
    <row r="47" spans="1:7" s="88" customFormat="1" ht="11.25" outlineLevel="3">
      <c r="A47" s="82"/>
      <c r="B47" s="83"/>
      <c r="C47" s="84" t="s">
        <v>644</v>
      </c>
      <c r="D47" s="83"/>
      <c r="E47" s="85">
        <v>12.555000000000001</v>
      </c>
      <c r="F47" s="86"/>
      <c r="G47" s="87"/>
    </row>
    <row r="48" spans="1:7" s="88" customFormat="1" ht="11.25" outlineLevel="3">
      <c r="A48" s="82"/>
      <c r="B48" s="83"/>
      <c r="C48" s="84"/>
      <c r="D48" s="83"/>
      <c r="E48" s="85">
        <v>0</v>
      </c>
      <c r="F48" s="86"/>
      <c r="G48" s="87"/>
    </row>
    <row r="49" spans="1:7" s="48" customFormat="1" ht="24" outlineLevel="2">
      <c r="A49" s="69">
        <v>7</v>
      </c>
      <c r="B49" s="70" t="s">
        <v>101</v>
      </c>
      <c r="C49" s="71" t="s">
        <v>102</v>
      </c>
      <c r="D49" s="72" t="s">
        <v>33</v>
      </c>
      <c r="E49" s="73">
        <v>76.5</v>
      </c>
      <c r="F49" s="74">
        <v>0</v>
      </c>
      <c r="G49" s="75">
        <f>E49*F49</f>
        <v>0</v>
      </c>
    </row>
    <row r="50" spans="1:7" s="88" customFormat="1" ht="11.25" outlineLevel="3">
      <c r="A50" s="82"/>
      <c r="B50" s="83"/>
      <c r="C50" s="84" t="s">
        <v>371</v>
      </c>
      <c r="D50" s="83"/>
      <c r="E50" s="85">
        <v>0</v>
      </c>
      <c r="F50" s="86"/>
      <c r="G50" s="87"/>
    </row>
    <row r="51" spans="1:7" s="88" customFormat="1" ht="11.25" outlineLevel="3">
      <c r="A51" s="82"/>
      <c r="B51" s="83"/>
      <c r="C51" s="84" t="s">
        <v>645</v>
      </c>
      <c r="D51" s="83"/>
      <c r="E51" s="85">
        <v>76.5</v>
      </c>
      <c r="F51" s="86"/>
      <c r="G51" s="87"/>
    </row>
    <row r="52" spans="1:7" s="88" customFormat="1" ht="11.25" outlineLevel="3">
      <c r="A52" s="82"/>
      <c r="B52" s="83"/>
      <c r="C52" s="84"/>
      <c r="D52" s="83"/>
      <c r="E52" s="85">
        <v>0</v>
      </c>
      <c r="F52" s="86"/>
      <c r="G52" s="87"/>
    </row>
    <row r="53" spans="1:7" s="48" customFormat="1" ht="24" outlineLevel="2">
      <c r="A53" s="69">
        <v>8</v>
      </c>
      <c r="B53" s="70" t="s">
        <v>646</v>
      </c>
      <c r="C53" s="71" t="s">
        <v>647</v>
      </c>
      <c r="D53" s="72" t="s">
        <v>38</v>
      </c>
      <c r="E53" s="73">
        <v>3</v>
      </c>
      <c r="F53" s="74">
        <v>0</v>
      </c>
      <c r="G53" s="75">
        <f>E53*F53</f>
        <v>0</v>
      </c>
    </row>
    <row r="54" spans="1:7" s="88" customFormat="1" ht="11.25" outlineLevel="3">
      <c r="A54" s="82"/>
      <c r="B54" s="83"/>
      <c r="C54" s="84" t="s">
        <v>648</v>
      </c>
      <c r="D54" s="83"/>
      <c r="E54" s="85">
        <v>1</v>
      </c>
      <c r="F54" s="86"/>
      <c r="G54" s="87"/>
    </row>
    <row r="55" spans="1:7" s="88" customFormat="1" ht="11.25" outlineLevel="3">
      <c r="A55" s="82"/>
      <c r="B55" s="83"/>
      <c r="C55" s="84" t="s">
        <v>649</v>
      </c>
      <c r="D55" s="83"/>
      <c r="E55" s="85">
        <v>2</v>
      </c>
      <c r="F55" s="86"/>
      <c r="G55" s="87"/>
    </row>
    <row r="56" spans="1:7" s="88" customFormat="1" ht="11.25" outlineLevel="3">
      <c r="A56" s="82"/>
      <c r="B56" s="83"/>
      <c r="C56" s="84"/>
      <c r="D56" s="83"/>
      <c r="E56" s="85">
        <v>0</v>
      </c>
      <c r="F56" s="86"/>
      <c r="G56" s="87"/>
    </row>
    <row r="57" spans="1:7" s="48" customFormat="1" ht="24" outlineLevel="2">
      <c r="A57" s="69">
        <v>9</v>
      </c>
      <c r="B57" s="70" t="s">
        <v>103</v>
      </c>
      <c r="C57" s="71" t="s">
        <v>104</v>
      </c>
      <c r="D57" s="72" t="s">
        <v>38</v>
      </c>
      <c r="E57" s="73">
        <v>3</v>
      </c>
      <c r="F57" s="74">
        <v>0</v>
      </c>
      <c r="G57" s="75">
        <f>E57*F57</f>
        <v>0</v>
      </c>
    </row>
    <row r="58" spans="1:7" s="88" customFormat="1" ht="11.25" outlineLevel="3">
      <c r="A58" s="82"/>
      <c r="B58" s="83"/>
      <c r="C58" s="84" t="s">
        <v>650</v>
      </c>
      <c r="D58" s="83"/>
      <c r="E58" s="85">
        <v>3</v>
      </c>
      <c r="F58" s="86"/>
      <c r="G58" s="87"/>
    </row>
    <row r="59" spans="1:7" s="88" customFormat="1" ht="11.25" outlineLevel="3">
      <c r="A59" s="82"/>
      <c r="B59" s="83"/>
      <c r="C59" s="84"/>
      <c r="D59" s="83"/>
      <c r="E59" s="85">
        <v>0</v>
      </c>
      <c r="F59" s="86"/>
      <c r="G59" s="87"/>
    </row>
    <row r="60" spans="1:7" s="48" customFormat="1" ht="24" outlineLevel="2">
      <c r="A60" s="69">
        <v>10</v>
      </c>
      <c r="B60" s="70" t="s">
        <v>105</v>
      </c>
      <c r="C60" s="71" t="s">
        <v>106</v>
      </c>
      <c r="D60" s="72" t="s">
        <v>32</v>
      </c>
      <c r="E60" s="73">
        <v>3.2469999999999999</v>
      </c>
      <c r="F60" s="74">
        <v>0</v>
      </c>
      <c r="G60" s="75">
        <f>E60*F60</f>
        <v>0</v>
      </c>
    </row>
    <row r="61" spans="1:7" s="88" customFormat="1" ht="11.25" outlineLevel="3">
      <c r="A61" s="82"/>
      <c r="B61" s="83"/>
      <c r="C61" s="84" t="s">
        <v>651</v>
      </c>
      <c r="D61" s="83"/>
      <c r="E61" s="85">
        <v>0.82224999999999993</v>
      </c>
      <c r="F61" s="86"/>
      <c r="G61" s="87"/>
    </row>
    <row r="62" spans="1:7" s="88" customFormat="1" ht="11.25" outlineLevel="3">
      <c r="A62" s="82"/>
      <c r="B62" s="83"/>
      <c r="C62" s="84" t="s">
        <v>652</v>
      </c>
      <c r="D62" s="83"/>
      <c r="E62" s="85">
        <v>1.06145</v>
      </c>
      <c r="F62" s="86"/>
      <c r="G62" s="87"/>
    </row>
    <row r="63" spans="1:7" s="88" customFormat="1" ht="11.25" outlineLevel="3">
      <c r="A63" s="82"/>
      <c r="B63" s="83"/>
      <c r="C63" s="84" t="s">
        <v>653</v>
      </c>
      <c r="D63" s="83"/>
      <c r="E63" s="85">
        <v>0.70679999999999998</v>
      </c>
      <c r="F63" s="86"/>
      <c r="G63" s="87"/>
    </row>
    <row r="64" spans="1:7" s="88" customFormat="1" ht="11.25" outlineLevel="3">
      <c r="A64" s="82"/>
      <c r="B64" s="83"/>
      <c r="C64" s="84" t="s">
        <v>654</v>
      </c>
      <c r="D64" s="83"/>
      <c r="E64" s="85">
        <v>0.65650000000000008</v>
      </c>
      <c r="F64" s="86"/>
      <c r="G64" s="87"/>
    </row>
    <row r="65" spans="1:7" s="88" customFormat="1" ht="11.25" outlineLevel="3">
      <c r="A65" s="82"/>
      <c r="B65" s="83"/>
      <c r="C65" s="84"/>
      <c r="D65" s="83"/>
      <c r="E65" s="85">
        <v>0</v>
      </c>
      <c r="F65" s="86"/>
      <c r="G65" s="87"/>
    </row>
    <row r="66" spans="1:7" s="55" customFormat="1" ht="12.75" customHeight="1" outlineLevel="2">
      <c r="A66" s="49"/>
      <c r="B66" s="50"/>
      <c r="C66" s="51"/>
      <c r="D66" s="50"/>
      <c r="E66" s="52"/>
      <c r="F66" s="53"/>
      <c r="G66" s="54"/>
    </row>
    <row r="67" spans="1:7" s="47" customFormat="1" ht="16.5" customHeight="1" outlineLevel="1">
      <c r="A67" s="43"/>
      <c r="B67" s="44"/>
      <c r="C67" s="44" t="s">
        <v>41</v>
      </c>
      <c r="D67" s="36"/>
      <c r="E67" s="45"/>
      <c r="F67" s="46"/>
      <c r="G67" s="28">
        <f>SUBTOTAL(9,G68:G75)</f>
        <v>0</v>
      </c>
    </row>
    <row r="68" spans="1:7" s="48" customFormat="1" ht="12" outlineLevel="2">
      <c r="A68" s="69">
        <v>1</v>
      </c>
      <c r="B68" s="70" t="s">
        <v>107</v>
      </c>
      <c r="C68" s="71" t="s">
        <v>108</v>
      </c>
      <c r="D68" s="72" t="s">
        <v>35</v>
      </c>
      <c r="E68" s="73">
        <v>54.997996300000004</v>
      </c>
      <c r="F68" s="74">
        <v>0</v>
      </c>
      <c r="G68" s="75">
        <f>E68*F68</f>
        <v>0</v>
      </c>
    </row>
    <row r="69" spans="1:7" s="48" customFormat="1" ht="24" outlineLevel="2">
      <c r="A69" s="69">
        <v>2</v>
      </c>
      <c r="B69" s="70" t="s">
        <v>655</v>
      </c>
      <c r="C69" s="71" t="s">
        <v>656</v>
      </c>
      <c r="D69" s="72" t="s">
        <v>35</v>
      </c>
      <c r="E69" s="73">
        <v>54.997996300000004</v>
      </c>
      <c r="F69" s="74">
        <v>0</v>
      </c>
      <c r="G69" s="75">
        <f>E69*F69</f>
        <v>0</v>
      </c>
    </row>
    <row r="70" spans="1:7" s="48" customFormat="1" ht="24" outlineLevel="2">
      <c r="A70" s="69">
        <v>3</v>
      </c>
      <c r="B70" s="70" t="s">
        <v>42</v>
      </c>
      <c r="C70" s="71" t="s">
        <v>43</v>
      </c>
      <c r="D70" s="72" t="s">
        <v>35</v>
      </c>
      <c r="E70" s="73">
        <v>54.997996300000004</v>
      </c>
      <c r="F70" s="74">
        <v>0</v>
      </c>
      <c r="G70" s="75">
        <f>E70*F70</f>
        <v>0</v>
      </c>
    </row>
    <row r="71" spans="1:7" s="48" customFormat="1" ht="24" outlineLevel="2">
      <c r="A71" s="69">
        <v>4</v>
      </c>
      <c r="B71" s="70" t="s">
        <v>44</v>
      </c>
      <c r="C71" s="71" t="s">
        <v>45</v>
      </c>
      <c r="D71" s="72" t="s">
        <v>35</v>
      </c>
      <c r="E71" s="73">
        <v>549.98</v>
      </c>
      <c r="F71" s="74">
        <v>0</v>
      </c>
      <c r="G71" s="75">
        <f>E71*F71</f>
        <v>0</v>
      </c>
    </row>
    <row r="72" spans="1:7" s="88" customFormat="1" ht="11.25" outlineLevel="3">
      <c r="A72" s="82"/>
      <c r="B72" s="83"/>
      <c r="C72" s="84" t="s">
        <v>657</v>
      </c>
      <c r="D72" s="83"/>
      <c r="E72" s="85">
        <v>549.98</v>
      </c>
      <c r="F72" s="86"/>
      <c r="G72" s="87"/>
    </row>
    <row r="73" spans="1:7" s="88" customFormat="1" ht="11.25" outlineLevel="3">
      <c r="A73" s="82"/>
      <c r="B73" s="83"/>
      <c r="C73" s="84"/>
      <c r="D73" s="83"/>
      <c r="E73" s="85">
        <v>0</v>
      </c>
      <c r="F73" s="86"/>
      <c r="G73" s="87"/>
    </row>
    <row r="74" spans="1:7" s="48" customFormat="1" ht="24" outlineLevel="2">
      <c r="A74" s="69">
        <v>5</v>
      </c>
      <c r="B74" s="70" t="s">
        <v>109</v>
      </c>
      <c r="C74" s="71" t="s">
        <v>110</v>
      </c>
      <c r="D74" s="72" t="s">
        <v>35</v>
      </c>
      <c r="E74" s="73">
        <v>368.28899999999999</v>
      </c>
      <c r="F74" s="74">
        <v>0</v>
      </c>
      <c r="G74" s="75">
        <f>E74*F74</f>
        <v>0</v>
      </c>
    </row>
    <row r="75" spans="1:7" s="55" customFormat="1" ht="12.75" customHeight="1" outlineLevel="2">
      <c r="A75" s="49"/>
      <c r="B75" s="50"/>
      <c r="C75" s="51"/>
      <c r="D75" s="50"/>
      <c r="E75" s="52"/>
      <c r="F75" s="53"/>
      <c r="G75" s="54"/>
    </row>
    <row r="76" spans="1:7" s="47" customFormat="1" ht="16.5" customHeight="1" outlineLevel="1">
      <c r="A76" s="43"/>
      <c r="B76" s="44"/>
      <c r="C76" s="44" t="s">
        <v>111</v>
      </c>
      <c r="D76" s="36"/>
      <c r="E76" s="45"/>
      <c r="F76" s="46"/>
      <c r="G76" s="28">
        <f>SUBTOTAL(9,G77:G80)</f>
        <v>0</v>
      </c>
    </row>
    <row r="77" spans="1:7" s="48" customFormat="1" ht="12" outlineLevel="2">
      <c r="A77" s="69">
        <v>1</v>
      </c>
      <c r="B77" s="70" t="s">
        <v>112</v>
      </c>
      <c r="C77" s="71" t="s">
        <v>113</v>
      </c>
      <c r="D77" s="72" t="s">
        <v>33</v>
      </c>
      <c r="E77" s="73">
        <v>42.7</v>
      </c>
      <c r="F77" s="74">
        <v>0</v>
      </c>
      <c r="G77" s="75">
        <f>E77*F77</f>
        <v>0</v>
      </c>
    </row>
    <row r="78" spans="1:7" s="88" customFormat="1" ht="11.25" outlineLevel="3">
      <c r="A78" s="82"/>
      <c r="B78" s="83"/>
      <c r="C78" s="84" t="s">
        <v>658</v>
      </c>
      <c r="D78" s="83"/>
      <c r="E78" s="85">
        <v>42.7</v>
      </c>
      <c r="F78" s="86"/>
      <c r="G78" s="87"/>
    </row>
    <row r="79" spans="1:7" s="88" customFormat="1" ht="11.25" outlineLevel="3">
      <c r="A79" s="82"/>
      <c r="B79" s="83"/>
      <c r="C79" s="84"/>
      <c r="D79" s="83"/>
      <c r="E79" s="85">
        <v>0</v>
      </c>
      <c r="F79" s="86"/>
      <c r="G79" s="87"/>
    </row>
    <row r="80" spans="1:7" s="55" customFormat="1" ht="12.75" customHeight="1" outlineLevel="2">
      <c r="A80" s="49"/>
      <c r="B80" s="50"/>
      <c r="C80" s="51"/>
      <c r="D80" s="50"/>
      <c r="E80" s="52"/>
      <c r="F80" s="53"/>
      <c r="G80" s="54"/>
    </row>
    <row r="81" spans="1:7" s="47" customFormat="1" ht="16.5" customHeight="1" outlineLevel="1">
      <c r="A81" s="43"/>
      <c r="B81" s="44"/>
      <c r="C81" s="44" t="s">
        <v>46</v>
      </c>
      <c r="D81" s="36"/>
      <c r="E81" s="45"/>
      <c r="F81" s="46"/>
      <c r="G81" s="28">
        <f>SUBTOTAL(9,G82:G85)</f>
        <v>0</v>
      </c>
    </row>
    <row r="82" spans="1:7" s="48" customFormat="1" ht="24" outlineLevel="2">
      <c r="A82" s="69">
        <v>1</v>
      </c>
      <c r="B82" s="70" t="s">
        <v>114</v>
      </c>
      <c r="C82" s="71" t="s">
        <v>115</v>
      </c>
      <c r="D82" s="72" t="s">
        <v>33</v>
      </c>
      <c r="E82" s="73">
        <v>48</v>
      </c>
      <c r="F82" s="74">
        <v>0</v>
      </c>
      <c r="G82" s="75">
        <f>E82*F82</f>
        <v>0</v>
      </c>
    </row>
    <row r="83" spans="1:7" s="88" customFormat="1" ht="11.25" outlineLevel="3">
      <c r="A83" s="82"/>
      <c r="B83" s="83"/>
      <c r="C83" s="84" t="s">
        <v>659</v>
      </c>
      <c r="D83" s="83"/>
      <c r="E83" s="85">
        <v>48</v>
      </c>
      <c r="F83" s="86"/>
      <c r="G83" s="87"/>
    </row>
    <row r="84" spans="1:7" s="88" customFormat="1" ht="11.25" outlineLevel="3">
      <c r="A84" s="82"/>
      <c r="B84" s="83"/>
      <c r="C84" s="84"/>
      <c r="D84" s="83"/>
      <c r="E84" s="85">
        <v>0</v>
      </c>
      <c r="F84" s="86"/>
      <c r="G84" s="87"/>
    </row>
    <row r="85" spans="1:7" s="55" customFormat="1" ht="12.75" customHeight="1" outlineLevel="2">
      <c r="A85" s="49"/>
      <c r="B85" s="50"/>
      <c r="C85" s="51"/>
      <c r="D85" s="50"/>
      <c r="E85" s="52"/>
      <c r="F85" s="53"/>
      <c r="G85" s="54"/>
    </row>
    <row r="86" spans="1:7" s="55" customFormat="1" ht="12.75" customHeight="1" outlineLevel="1">
      <c r="A86" s="49"/>
      <c r="B86" s="50"/>
      <c r="C86" s="51"/>
      <c r="D86" s="50"/>
      <c r="E86" s="52"/>
      <c r="F86" s="53"/>
      <c r="G86" s="54"/>
    </row>
    <row r="87" spans="1:7" s="55" customFormat="1" ht="12.75" customHeight="1">
      <c r="A87" s="49"/>
      <c r="B87" s="50"/>
      <c r="C87" s="51"/>
      <c r="D87" s="50"/>
      <c r="E87" s="52"/>
      <c r="F87" s="53"/>
      <c r="G87" s="54"/>
    </row>
  </sheetData>
  <printOptions horizontalCentered="1"/>
  <pageMargins left="0.59055118110236227" right="0.39370078740157483" top="0.59055118110236227" bottom="0.59055118110236227" header="0.39370078740157483" footer="0.39370078740157483"/>
  <pageSetup paperSize="9" scale="76" fitToHeight="9999" orientation="portrait" horizontalDpi="300" verticalDpi="300" r:id="rId1"/>
  <headerFooter alignWithMargins="0">
    <oddFooter>&amp;L&amp;8&amp;F&amp;C&amp;8&amp;P z &amp;N&amp;R&amp;8&amp;D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85511-1173-4A1C-9B59-5CDDD5AC7904}">
  <sheetPr>
    <outlinePr summaryBelow="0"/>
  </sheetPr>
  <dimension ref="A1:BH85"/>
  <sheetViews>
    <sheetView workbookViewId="0">
      <selection sqref="A1:G1"/>
    </sheetView>
  </sheetViews>
  <sheetFormatPr defaultRowHeight="12.75" outlineLevelRow="1"/>
  <cols>
    <col min="1" max="1" width="4.28515625" style="89" customWidth="1"/>
    <col min="2" max="2" width="14.42578125" style="131" customWidth="1"/>
    <col min="3" max="3" width="38.28515625" style="131" customWidth="1"/>
    <col min="4" max="4" width="4.42578125" style="89" customWidth="1"/>
    <col min="5" max="5" width="10.42578125" style="89" customWidth="1"/>
    <col min="6" max="6" width="9.7109375" style="89" customWidth="1"/>
    <col min="7" max="7" width="12.5703125" style="89" customWidth="1"/>
    <col min="8" max="21" width="0" style="89" hidden="1" customWidth="1"/>
    <col min="22" max="28" width="9.140625" style="89"/>
    <col min="29" max="39" width="0" style="89" hidden="1" customWidth="1"/>
    <col min="40" max="16384" width="9.140625" style="89"/>
  </cols>
  <sheetData>
    <row r="1" spans="1:60" ht="15.75" customHeight="1">
      <c r="A1" s="277" t="s">
        <v>660</v>
      </c>
      <c r="B1" s="277"/>
      <c r="C1" s="277"/>
      <c r="D1" s="277"/>
      <c r="E1" s="277"/>
      <c r="F1" s="277"/>
      <c r="G1" s="277"/>
      <c r="AE1" s="89" t="s">
        <v>661</v>
      </c>
    </row>
    <row r="2" spans="1:60" ht="25.15" customHeight="1">
      <c r="A2" s="90" t="s">
        <v>662</v>
      </c>
      <c r="B2" s="91"/>
      <c r="C2" s="278"/>
      <c r="D2" s="279"/>
      <c r="E2" s="279"/>
      <c r="F2" s="279"/>
      <c r="G2" s="280"/>
      <c r="AE2" s="89" t="s">
        <v>663</v>
      </c>
    </row>
    <row r="3" spans="1:60" ht="25.15" hidden="1" customHeight="1">
      <c r="A3" s="90" t="s">
        <v>664</v>
      </c>
      <c r="B3" s="91"/>
      <c r="C3" s="278"/>
      <c r="D3" s="279"/>
      <c r="E3" s="279"/>
      <c r="F3" s="279"/>
      <c r="G3" s="280"/>
      <c r="AE3" s="89" t="s">
        <v>665</v>
      </c>
    </row>
    <row r="4" spans="1:60" ht="25.15" hidden="1" customHeight="1">
      <c r="A4" s="90" t="s">
        <v>666</v>
      </c>
      <c r="B4" s="91"/>
      <c r="C4" s="278"/>
      <c r="D4" s="279"/>
      <c r="E4" s="279"/>
      <c r="F4" s="279"/>
      <c r="G4" s="280"/>
      <c r="AE4" s="89" t="s">
        <v>667</v>
      </c>
    </row>
    <row r="5" spans="1:60" hidden="1">
      <c r="A5" s="92" t="s">
        <v>668</v>
      </c>
      <c r="B5" s="93"/>
      <c r="C5" s="93"/>
      <c r="D5" s="94"/>
      <c r="E5" s="94"/>
      <c r="F5" s="94"/>
      <c r="G5" s="95"/>
      <c r="AE5" s="89" t="s">
        <v>669</v>
      </c>
    </row>
    <row r="7" spans="1:60" ht="38.25">
      <c r="A7" s="96" t="s">
        <v>670</v>
      </c>
      <c r="B7" s="97" t="s">
        <v>671</v>
      </c>
      <c r="C7" s="97" t="s">
        <v>672</v>
      </c>
      <c r="D7" s="96" t="s">
        <v>11</v>
      </c>
      <c r="E7" s="96" t="s">
        <v>673</v>
      </c>
      <c r="F7" s="98" t="s">
        <v>674</v>
      </c>
      <c r="G7" s="96" t="s">
        <v>675</v>
      </c>
      <c r="H7" s="99" t="s">
        <v>676</v>
      </c>
      <c r="I7" s="99" t="s">
        <v>677</v>
      </c>
      <c r="J7" s="99" t="s">
        <v>678</v>
      </c>
      <c r="K7" s="99" t="s">
        <v>679</v>
      </c>
      <c r="L7" s="99" t="s">
        <v>0</v>
      </c>
      <c r="M7" s="99" t="s">
        <v>680</v>
      </c>
      <c r="N7" s="99" t="s">
        <v>681</v>
      </c>
      <c r="O7" s="99" t="s">
        <v>682</v>
      </c>
      <c r="P7" s="99" t="s">
        <v>683</v>
      </c>
      <c r="Q7" s="99" t="s">
        <v>684</v>
      </c>
      <c r="R7" s="99" t="s">
        <v>685</v>
      </c>
      <c r="S7" s="99" t="s">
        <v>686</v>
      </c>
      <c r="T7" s="99" t="s">
        <v>687</v>
      </c>
      <c r="U7" s="99" t="s">
        <v>688</v>
      </c>
    </row>
    <row r="8" spans="1:60">
      <c r="A8" s="100" t="s">
        <v>689</v>
      </c>
      <c r="B8" s="101" t="s">
        <v>690</v>
      </c>
      <c r="C8" s="102" t="s">
        <v>691</v>
      </c>
      <c r="D8" s="103"/>
      <c r="E8" s="104"/>
      <c r="F8" s="105"/>
      <c r="G8" s="105">
        <f>SUMIF(AE9:AE10,"&lt;&gt;NOR",G9:G10)</f>
        <v>0</v>
      </c>
      <c r="H8" s="105"/>
      <c r="I8" s="105">
        <f>SUM(I9:I10)</f>
        <v>48019.95</v>
      </c>
      <c r="J8" s="105"/>
      <c r="K8" s="105">
        <f>SUM(K9:K10)</f>
        <v>12460.05</v>
      </c>
      <c r="L8" s="105"/>
      <c r="M8" s="105">
        <f>SUM(M9:M10)</f>
        <v>0</v>
      </c>
      <c r="N8" s="106"/>
      <c r="O8" s="106">
        <f>SUM(O9:O10)</f>
        <v>0.26500000000000001</v>
      </c>
      <c r="P8" s="106"/>
      <c r="Q8" s="106">
        <f>SUM(Q9:Q10)</f>
        <v>0</v>
      </c>
      <c r="R8" s="106"/>
      <c r="S8" s="106"/>
      <c r="T8" s="100"/>
      <c r="U8" s="106">
        <f>SUM(U9:U10)</f>
        <v>4.38</v>
      </c>
      <c r="AE8" s="89" t="s">
        <v>692</v>
      </c>
    </row>
    <row r="9" spans="1:60" outlineLevel="1">
      <c r="A9" s="107">
        <v>1</v>
      </c>
      <c r="B9" s="107" t="s">
        <v>693</v>
      </c>
      <c r="C9" s="108" t="s">
        <v>694</v>
      </c>
      <c r="D9" s="109" t="s">
        <v>38</v>
      </c>
      <c r="E9" s="110">
        <v>1</v>
      </c>
      <c r="F9" s="111">
        <v>0</v>
      </c>
      <c r="G9" s="111">
        <v>0</v>
      </c>
      <c r="H9" s="111">
        <v>39.950000000000003</v>
      </c>
      <c r="I9" s="111">
        <f>ROUND(E9*H9,2)</f>
        <v>39.950000000000003</v>
      </c>
      <c r="J9" s="111">
        <v>12460.05</v>
      </c>
      <c r="K9" s="111">
        <f>ROUND(E9*J9,2)</f>
        <v>12460.05</v>
      </c>
      <c r="L9" s="111">
        <v>21</v>
      </c>
      <c r="M9" s="111">
        <f>G9*(1+L9/100)</f>
        <v>0</v>
      </c>
      <c r="N9" s="112">
        <v>1E-3</v>
      </c>
      <c r="O9" s="112">
        <f>ROUND(E9*N9,5)</f>
        <v>1E-3</v>
      </c>
      <c r="P9" s="112">
        <v>0</v>
      </c>
      <c r="Q9" s="112">
        <f>ROUND(E9*P9,5)</f>
        <v>0</v>
      </c>
      <c r="R9" s="112"/>
      <c r="S9" s="112"/>
      <c r="T9" s="113">
        <v>4.38</v>
      </c>
      <c r="U9" s="112">
        <f>ROUND(E9*T9,2)</f>
        <v>4.38</v>
      </c>
      <c r="V9" s="114"/>
      <c r="W9" s="114"/>
      <c r="X9" s="114"/>
      <c r="Y9" s="114"/>
      <c r="Z9" s="114"/>
      <c r="AA9" s="114"/>
      <c r="AB9" s="114"/>
      <c r="AC9" s="114"/>
      <c r="AD9" s="114"/>
      <c r="AE9" s="114" t="s">
        <v>695</v>
      </c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1:60" outlineLevel="1">
      <c r="A10" s="107">
        <v>2</v>
      </c>
      <c r="B10" s="107" t="s">
        <v>696</v>
      </c>
      <c r="C10" s="108" t="s">
        <v>697</v>
      </c>
      <c r="D10" s="109" t="s">
        <v>38</v>
      </c>
      <c r="E10" s="110">
        <v>1</v>
      </c>
      <c r="F10" s="111">
        <v>0</v>
      </c>
      <c r="G10" s="111">
        <v>0</v>
      </c>
      <c r="H10" s="111">
        <v>47980</v>
      </c>
      <c r="I10" s="111">
        <f>ROUND(E10*H10,2)</f>
        <v>47980</v>
      </c>
      <c r="J10" s="111">
        <v>0</v>
      </c>
      <c r="K10" s="111">
        <f>ROUND(E10*J10,2)</f>
        <v>0</v>
      </c>
      <c r="L10" s="111">
        <v>21</v>
      </c>
      <c r="M10" s="111">
        <f>G10*(1+L10/100)</f>
        <v>0</v>
      </c>
      <c r="N10" s="112">
        <v>0.26400000000000001</v>
      </c>
      <c r="O10" s="112">
        <f>ROUND(E10*N10,5)</f>
        <v>0.26400000000000001</v>
      </c>
      <c r="P10" s="112">
        <v>0</v>
      </c>
      <c r="Q10" s="112">
        <f>ROUND(E10*P10,5)</f>
        <v>0</v>
      </c>
      <c r="R10" s="112"/>
      <c r="S10" s="112"/>
      <c r="T10" s="113">
        <v>0</v>
      </c>
      <c r="U10" s="112">
        <f>ROUND(E10*T10,2)</f>
        <v>0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 t="s">
        <v>698</v>
      </c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</row>
    <row r="11" spans="1:60">
      <c r="A11" s="115" t="s">
        <v>689</v>
      </c>
      <c r="B11" s="115" t="s">
        <v>699</v>
      </c>
      <c r="C11" s="116" t="s">
        <v>700</v>
      </c>
      <c r="D11" s="117"/>
      <c r="E11" s="118"/>
      <c r="F11" s="119"/>
      <c r="G11" s="119">
        <f>SUMIF(AE12:AE12,"&lt;&gt;NOR",G12:G12)</f>
        <v>0</v>
      </c>
      <c r="H11" s="119"/>
      <c r="I11" s="119">
        <f>SUM(I12:I12)</f>
        <v>179.18</v>
      </c>
      <c r="J11" s="119"/>
      <c r="K11" s="119">
        <f>SUM(K12:K12)</f>
        <v>24820.82</v>
      </c>
      <c r="L11" s="119"/>
      <c r="M11" s="119">
        <f>SUM(M12:M12)</f>
        <v>0</v>
      </c>
      <c r="N11" s="120"/>
      <c r="O11" s="120">
        <f>SUM(O12:O12)</f>
        <v>0.15039</v>
      </c>
      <c r="P11" s="120"/>
      <c r="Q11" s="120">
        <f>SUM(Q12:Q12)</f>
        <v>0</v>
      </c>
      <c r="R11" s="120"/>
      <c r="S11" s="120"/>
      <c r="T11" s="121"/>
      <c r="U11" s="120">
        <f>SUM(U12:U12)</f>
        <v>2.1</v>
      </c>
      <c r="AE11" s="89" t="s">
        <v>692</v>
      </c>
    </row>
    <row r="12" spans="1:60" outlineLevel="1">
      <c r="A12" s="107">
        <v>3</v>
      </c>
      <c r="B12" s="107" t="s">
        <v>701</v>
      </c>
      <c r="C12" s="108" t="s">
        <v>702</v>
      </c>
      <c r="D12" s="109" t="s">
        <v>703</v>
      </c>
      <c r="E12" s="110">
        <v>1</v>
      </c>
      <c r="F12" s="111">
        <v>0</v>
      </c>
      <c r="G12" s="111">
        <v>0</v>
      </c>
      <c r="H12" s="111">
        <v>179.18</v>
      </c>
      <c r="I12" s="111">
        <f>ROUND(E12*H12,2)</f>
        <v>179.18</v>
      </c>
      <c r="J12" s="111">
        <v>24820.82</v>
      </c>
      <c r="K12" s="111">
        <f>ROUND(E12*J12,2)</f>
        <v>24820.82</v>
      </c>
      <c r="L12" s="111">
        <v>21</v>
      </c>
      <c r="M12" s="111">
        <f>G12*(1+L12/100)</f>
        <v>0</v>
      </c>
      <c r="N12" s="112">
        <v>0.15039</v>
      </c>
      <c r="O12" s="112">
        <f>ROUND(E12*N12,5)</f>
        <v>0.15039</v>
      </c>
      <c r="P12" s="112">
        <v>0</v>
      </c>
      <c r="Q12" s="112">
        <f>ROUND(E12*P12,5)</f>
        <v>0</v>
      </c>
      <c r="R12" s="112"/>
      <c r="S12" s="112"/>
      <c r="T12" s="113">
        <v>2.0999599999999998</v>
      </c>
      <c r="U12" s="112">
        <f>ROUND(E12*T12,2)</f>
        <v>2.1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 t="s">
        <v>695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</row>
    <row r="13" spans="1:60">
      <c r="A13" s="115" t="s">
        <v>689</v>
      </c>
      <c r="B13" s="115" t="s">
        <v>361</v>
      </c>
      <c r="C13" s="116" t="s">
        <v>704</v>
      </c>
      <c r="D13" s="117"/>
      <c r="E13" s="118"/>
      <c r="F13" s="119"/>
      <c r="G13" s="119">
        <f>SUMIF(AE14:AE15,"&lt;&gt;NOR",G14:G15)</f>
        <v>0</v>
      </c>
      <c r="H13" s="119"/>
      <c r="I13" s="119">
        <f>SUM(I14:I15)</f>
        <v>20902.84</v>
      </c>
      <c r="J13" s="119"/>
      <c r="K13" s="119">
        <f>SUM(K14:K15)</f>
        <v>29967.16</v>
      </c>
      <c r="L13" s="119"/>
      <c r="M13" s="119">
        <f>SUM(M14:M15)</f>
        <v>0</v>
      </c>
      <c r="N13" s="120"/>
      <c r="O13" s="120">
        <f>SUM(O14:O15)</f>
        <v>6.5823999999999998</v>
      </c>
      <c r="P13" s="120"/>
      <c r="Q13" s="120">
        <f>SUM(Q14:Q15)</f>
        <v>0</v>
      </c>
      <c r="R13" s="120"/>
      <c r="S13" s="120"/>
      <c r="T13" s="121"/>
      <c r="U13" s="120">
        <f>SUM(U14:U15)</f>
        <v>31.669999999999998</v>
      </c>
      <c r="AE13" s="89" t="s">
        <v>692</v>
      </c>
    </row>
    <row r="14" spans="1:60" ht="22.5" outlineLevel="1">
      <c r="A14" s="107">
        <v>4</v>
      </c>
      <c r="B14" s="107" t="s">
        <v>705</v>
      </c>
      <c r="C14" s="108" t="s">
        <v>706</v>
      </c>
      <c r="D14" s="109" t="s">
        <v>34</v>
      </c>
      <c r="E14" s="110">
        <v>30</v>
      </c>
      <c r="F14" s="111">
        <v>0</v>
      </c>
      <c r="G14" s="111">
        <v>0</v>
      </c>
      <c r="H14" s="111">
        <v>427.37</v>
      </c>
      <c r="I14" s="111">
        <f>ROUND(E14*H14,2)</f>
        <v>12821.1</v>
      </c>
      <c r="J14" s="111">
        <v>495.63</v>
      </c>
      <c r="K14" s="111">
        <f>ROUND(E14*J14,2)</f>
        <v>14868.9</v>
      </c>
      <c r="L14" s="111">
        <v>21</v>
      </c>
      <c r="M14" s="111">
        <f>G14*(1+L14/100)</f>
        <v>0</v>
      </c>
      <c r="N14" s="112">
        <v>0.21664</v>
      </c>
      <c r="O14" s="112">
        <f>ROUND(E14*N14,5)</f>
        <v>6.4992000000000001</v>
      </c>
      <c r="P14" s="112">
        <v>0</v>
      </c>
      <c r="Q14" s="112">
        <f>ROUND(E14*P14,5)</f>
        <v>0</v>
      </c>
      <c r="R14" s="112"/>
      <c r="S14" s="112"/>
      <c r="T14" s="113">
        <v>0.96628999999999998</v>
      </c>
      <c r="U14" s="112">
        <f>ROUND(E14*T14,2)</f>
        <v>28.99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 t="s">
        <v>707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</row>
    <row r="15" spans="1:60" ht="22.5" outlineLevel="1">
      <c r="A15" s="107">
        <v>5</v>
      </c>
      <c r="B15" s="107" t="s">
        <v>708</v>
      </c>
      <c r="C15" s="108" t="s">
        <v>709</v>
      </c>
      <c r="D15" s="109" t="s">
        <v>38</v>
      </c>
      <c r="E15" s="110">
        <v>2</v>
      </c>
      <c r="F15" s="111">
        <v>0</v>
      </c>
      <c r="G15" s="111">
        <v>0</v>
      </c>
      <c r="H15" s="111">
        <v>4040.87</v>
      </c>
      <c r="I15" s="111">
        <f>ROUND(E15*H15,2)</f>
        <v>8081.74</v>
      </c>
      <c r="J15" s="111">
        <v>7549.13</v>
      </c>
      <c r="K15" s="111">
        <f>ROUND(E15*J15,2)</f>
        <v>15098.26</v>
      </c>
      <c r="L15" s="111">
        <v>21</v>
      </c>
      <c r="M15" s="111">
        <f>G15*(1+L15/100)</f>
        <v>0</v>
      </c>
      <c r="N15" s="112">
        <v>4.1599999999999998E-2</v>
      </c>
      <c r="O15" s="112">
        <f>ROUND(E15*N15,5)</f>
        <v>8.3199999999999996E-2</v>
      </c>
      <c r="P15" s="112">
        <v>0</v>
      </c>
      <c r="Q15" s="112">
        <f>ROUND(E15*P15,5)</f>
        <v>0</v>
      </c>
      <c r="R15" s="112"/>
      <c r="S15" s="112"/>
      <c r="T15" s="113">
        <v>1.3388</v>
      </c>
      <c r="U15" s="112">
        <f>ROUND(E15*T15,2)</f>
        <v>2.68</v>
      </c>
      <c r="V15" s="114"/>
      <c r="W15" s="114"/>
      <c r="X15" s="114"/>
      <c r="Y15" s="114"/>
      <c r="Z15" s="114"/>
      <c r="AA15" s="114"/>
      <c r="AB15" s="114"/>
      <c r="AC15" s="114"/>
      <c r="AD15" s="114"/>
      <c r="AE15" s="114" t="s">
        <v>695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</row>
    <row r="16" spans="1:60">
      <c r="A16" s="115" t="s">
        <v>689</v>
      </c>
      <c r="B16" s="115" t="s">
        <v>710</v>
      </c>
      <c r="C16" s="116" t="s">
        <v>711</v>
      </c>
      <c r="D16" s="117"/>
      <c r="E16" s="118"/>
      <c r="F16" s="119"/>
      <c r="G16" s="119">
        <f>SUMIF(AE17:AE38,"&lt;&gt;NOR",G17:G38)</f>
        <v>0</v>
      </c>
      <c r="H16" s="119"/>
      <c r="I16" s="119">
        <f>SUM(I17:I38)</f>
        <v>101250.47</v>
      </c>
      <c r="J16" s="119"/>
      <c r="K16" s="119">
        <f>SUM(K17:K38)</f>
        <v>118758.43</v>
      </c>
      <c r="L16" s="119"/>
      <c r="M16" s="119">
        <f>SUM(M17:M38)</f>
        <v>0</v>
      </c>
      <c r="N16" s="120"/>
      <c r="O16" s="120">
        <f>SUM(O17:O38)</f>
        <v>0.42919999999999997</v>
      </c>
      <c r="P16" s="120"/>
      <c r="Q16" s="120">
        <f>SUM(Q17:Q38)</f>
        <v>0</v>
      </c>
      <c r="R16" s="120"/>
      <c r="S16" s="120"/>
      <c r="T16" s="121"/>
      <c r="U16" s="120">
        <f>SUM(U17:U38)</f>
        <v>212.37000000000003</v>
      </c>
      <c r="AE16" s="89" t="s">
        <v>692</v>
      </c>
    </row>
    <row r="17" spans="1:60" outlineLevel="1">
      <c r="A17" s="107">
        <v>6</v>
      </c>
      <c r="B17" s="107" t="s">
        <v>712</v>
      </c>
      <c r="C17" s="108" t="s">
        <v>713</v>
      </c>
      <c r="D17" s="109" t="s">
        <v>34</v>
      </c>
      <c r="E17" s="110">
        <v>56</v>
      </c>
      <c r="F17" s="111">
        <v>0</v>
      </c>
      <c r="G17" s="111">
        <v>0</v>
      </c>
      <c r="H17" s="111">
        <v>81.28</v>
      </c>
      <c r="I17" s="111">
        <f t="shared" ref="I17:I38" si="0">ROUND(E17*H17,2)</f>
        <v>4551.68</v>
      </c>
      <c r="J17" s="111">
        <v>157.22</v>
      </c>
      <c r="K17" s="111">
        <f t="shared" ref="K17:K38" si="1">ROUND(E17*J17,2)</f>
        <v>8804.32</v>
      </c>
      <c r="L17" s="111">
        <v>21</v>
      </c>
      <c r="M17" s="111">
        <f t="shared" ref="M17:M38" si="2">G17*(1+L17/100)</f>
        <v>0</v>
      </c>
      <c r="N17" s="112">
        <v>3.8000000000000002E-4</v>
      </c>
      <c r="O17" s="112">
        <f t="shared" ref="O17:O38" si="3">ROUND(E17*N17,5)</f>
        <v>2.128E-2</v>
      </c>
      <c r="P17" s="112">
        <v>0</v>
      </c>
      <c r="Q17" s="112">
        <f t="shared" ref="Q17:Q38" si="4">ROUND(E17*P17,5)</f>
        <v>0</v>
      </c>
      <c r="R17" s="112"/>
      <c r="S17" s="112"/>
      <c r="T17" s="113">
        <v>0.32</v>
      </c>
      <c r="U17" s="112">
        <f t="shared" ref="U17:U38" si="5">ROUND(E17*T17,2)</f>
        <v>17.920000000000002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 t="s">
        <v>695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outlineLevel="1">
      <c r="A18" s="107">
        <v>7</v>
      </c>
      <c r="B18" s="107" t="s">
        <v>714</v>
      </c>
      <c r="C18" s="108" t="s">
        <v>715</v>
      </c>
      <c r="D18" s="109" t="s">
        <v>34</v>
      </c>
      <c r="E18" s="110">
        <v>58</v>
      </c>
      <c r="F18" s="111">
        <v>0</v>
      </c>
      <c r="G18" s="111">
        <v>0</v>
      </c>
      <c r="H18" s="111">
        <v>86.12</v>
      </c>
      <c r="I18" s="111">
        <f t="shared" si="0"/>
        <v>4994.96</v>
      </c>
      <c r="J18" s="111">
        <v>176.38</v>
      </c>
      <c r="K18" s="111">
        <f t="shared" si="1"/>
        <v>10230.040000000001</v>
      </c>
      <c r="L18" s="111">
        <v>21</v>
      </c>
      <c r="M18" s="111">
        <f t="shared" si="2"/>
        <v>0</v>
      </c>
      <c r="N18" s="112">
        <v>4.6999999999999999E-4</v>
      </c>
      <c r="O18" s="112">
        <f t="shared" si="3"/>
        <v>2.726E-2</v>
      </c>
      <c r="P18" s="112">
        <v>0</v>
      </c>
      <c r="Q18" s="112">
        <f t="shared" si="4"/>
        <v>0</v>
      </c>
      <c r="R18" s="112"/>
      <c r="S18" s="112"/>
      <c r="T18" s="113">
        <v>0.35899999999999999</v>
      </c>
      <c r="U18" s="112">
        <f t="shared" si="5"/>
        <v>20.82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695</v>
      </c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outlineLevel="1">
      <c r="A19" s="107">
        <v>8</v>
      </c>
      <c r="B19" s="107" t="s">
        <v>716</v>
      </c>
      <c r="C19" s="108" t="s">
        <v>717</v>
      </c>
      <c r="D19" s="109" t="s">
        <v>34</v>
      </c>
      <c r="E19" s="110">
        <v>21</v>
      </c>
      <c r="F19" s="111">
        <v>0</v>
      </c>
      <c r="G19" s="111">
        <v>0</v>
      </c>
      <c r="H19" s="111">
        <v>258.93</v>
      </c>
      <c r="I19" s="111">
        <f t="shared" si="0"/>
        <v>5437.53</v>
      </c>
      <c r="J19" s="111">
        <v>576.06999999999994</v>
      </c>
      <c r="K19" s="111">
        <f t="shared" si="1"/>
        <v>12097.47</v>
      </c>
      <c r="L19" s="111">
        <v>21</v>
      </c>
      <c r="M19" s="111">
        <f t="shared" si="2"/>
        <v>0</v>
      </c>
      <c r="N19" s="112">
        <v>1.5200000000000001E-3</v>
      </c>
      <c r="O19" s="112">
        <f t="shared" si="3"/>
        <v>3.1919999999999997E-2</v>
      </c>
      <c r="P19" s="112">
        <v>0</v>
      </c>
      <c r="Q19" s="112">
        <f t="shared" si="4"/>
        <v>0</v>
      </c>
      <c r="R19" s="112"/>
      <c r="S19" s="112"/>
      <c r="T19" s="113">
        <v>1.173</v>
      </c>
      <c r="U19" s="112">
        <f t="shared" si="5"/>
        <v>24.63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 t="s">
        <v>695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outlineLevel="1">
      <c r="A20" s="107">
        <v>9</v>
      </c>
      <c r="B20" s="107" t="s">
        <v>718</v>
      </c>
      <c r="C20" s="108" t="s">
        <v>719</v>
      </c>
      <c r="D20" s="109" t="s">
        <v>34</v>
      </c>
      <c r="E20" s="110">
        <v>32</v>
      </c>
      <c r="F20" s="111">
        <v>0</v>
      </c>
      <c r="G20" s="111">
        <v>0</v>
      </c>
      <c r="H20" s="111">
        <v>267.04000000000002</v>
      </c>
      <c r="I20" s="111">
        <f t="shared" si="0"/>
        <v>8545.2800000000007</v>
      </c>
      <c r="J20" s="111">
        <v>390.96</v>
      </c>
      <c r="K20" s="111">
        <f t="shared" si="1"/>
        <v>12510.72</v>
      </c>
      <c r="L20" s="111">
        <v>21</v>
      </c>
      <c r="M20" s="111">
        <f t="shared" si="2"/>
        <v>0</v>
      </c>
      <c r="N20" s="112">
        <v>1.31E-3</v>
      </c>
      <c r="O20" s="112">
        <f t="shared" si="3"/>
        <v>4.1919999999999999E-2</v>
      </c>
      <c r="P20" s="112">
        <v>0</v>
      </c>
      <c r="Q20" s="112">
        <f t="shared" si="4"/>
        <v>0</v>
      </c>
      <c r="R20" s="112"/>
      <c r="S20" s="112"/>
      <c r="T20" s="113">
        <v>0.79700000000000004</v>
      </c>
      <c r="U20" s="112">
        <f t="shared" si="5"/>
        <v>25.5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 t="s">
        <v>695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 outlineLevel="1">
      <c r="A21" s="107">
        <v>10</v>
      </c>
      <c r="B21" s="107" t="s">
        <v>720</v>
      </c>
      <c r="C21" s="108" t="s">
        <v>721</v>
      </c>
      <c r="D21" s="109" t="s">
        <v>34</v>
      </c>
      <c r="E21" s="110">
        <v>30</v>
      </c>
      <c r="F21" s="111">
        <v>0</v>
      </c>
      <c r="G21" s="111">
        <v>0</v>
      </c>
      <c r="H21" s="111">
        <v>285.94</v>
      </c>
      <c r="I21" s="111">
        <f t="shared" si="0"/>
        <v>8578.2000000000007</v>
      </c>
      <c r="J21" s="111">
        <v>393.06</v>
      </c>
      <c r="K21" s="111">
        <f t="shared" si="1"/>
        <v>11791.8</v>
      </c>
      <c r="L21" s="111">
        <v>21</v>
      </c>
      <c r="M21" s="111">
        <f t="shared" si="2"/>
        <v>0</v>
      </c>
      <c r="N21" s="112">
        <v>2.0999999999999999E-3</v>
      </c>
      <c r="O21" s="112">
        <f t="shared" si="3"/>
        <v>6.3E-2</v>
      </c>
      <c r="P21" s="112">
        <v>0</v>
      </c>
      <c r="Q21" s="112">
        <f t="shared" si="4"/>
        <v>0</v>
      </c>
      <c r="R21" s="112"/>
      <c r="S21" s="112"/>
      <c r="T21" s="113">
        <v>0.8</v>
      </c>
      <c r="U21" s="112">
        <f t="shared" si="5"/>
        <v>24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 t="s">
        <v>695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outlineLevel="1">
      <c r="A22" s="107">
        <v>11</v>
      </c>
      <c r="B22" s="107" t="s">
        <v>722</v>
      </c>
      <c r="C22" s="108" t="s">
        <v>723</v>
      </c>
      <c r="D22" s="109" t="s">
        <v>34</v>
      </c>
      <c r="E22" s="110">
        <v>18</v>
      </c>
      <c r="F22" s="111">
        <v>0</v>
      </c>
      <c r="G22" s="111">
        <v>0</v>
      </c>
      <c r="H22" s="111">
        <v>412.94</v>
      </c>
      <c r="I22" s="111">
        <f t="shared" si="0"/>
        <v>7432.92</v>
      </c>
      <c r="J22" s="111">
        <v>393.06</v>
      </c>
      <c r="K22" s="111">
        <f t="shared" si="1"/>
        <v>7075.08</v>
      </c>
      <c r="L22" s="111">
        <v>21</v>
      </c>
      <c r="M22" s="111">
        <f t="shared" si="2"/>
        <v>0</v>
      </c>
      <c r="N22" s="112">
        <v>2.5200000000000001E-3</v>
      </c>
      <c r="O22" s="112">
        <f t="shared" si="3"/>
        <v>4.5359999999999998E-2</v>
      </c>
      <c r="P22" s="112">
        <v>0</v>
      </c>
      <c r="Q22" s="112">
        <f t="shared" si="4"/>
        <v>0</v>
      </c>
      <c r="R22" s="112"/>
      <c r="S22" s="112"/>
      <c r="T22" s="113">
        <v>0.8</v>
      </c>
      <c r="U22" s="112">
        <f t="shared" si="5"/>
        <v>14.4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695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outlineLevel="1">
      <c r="A23" s="107">
        <v>12</v>
      </c>
      <c r="B23" s="107" t="s">
        <v>724</v>
      </c>
      <c r="C23" s="108" t="s">
        <v>725</v>
      </c>
      <c r="D23" s="109" t="s">
        <v>34</v>
      </c>
      <c r="E23" s="110">
        <v>25</v>
      </c>
      <c r="F23" s="111">
        <v>0</v>
      </c>
      <c r="G23" s="111">
        <v>0</v>
      </c>
      <c r="H23" s="111">
        <v>511.77</v>
      </c>
      <c r="I23" s="111">
        <f t="shared" si="0"/>
        <v>12794.25</v>
      </c>
      <c r="J23" s="111">
        <v>270.23</v>
      </c>
      <c r="K23" s="111">
        <f t="shared" si="1"/>
        <v>6755.75</v>
      </c>
      <c r="L23" s="111">
        <v>21</v>
      </c>
      <c r="M23" s="111">
        <f t="shared" si="2"/>
        <v>0</v>
      </c>
      <c r="N23" s="112">
        <v>3.5699999999999998E-3</v>
      </c>
      <c r="O23" s="112">
        <f t="shared" si="3"/>
        <v>8.9249999999999996E-2</v>
      </c>
      <c r="P23" s="112">
        <v>0</v>
      </c>
      <c r="Q23" s="112">
        <f t="shared" si="4"/>
        <v>0</v>
      </c>
      <c r="R23" s="112"/>
      <c r="S23" s="112"/>
      <c r="T23" s="113">
        <v>0.55000000000000004</v>
      </c>
      <c r="U23" s="112">
        <f t="shared" si="5"/>
        <v>13.75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 t="s">
        <v>695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outlineLevel="1">
      <c r="A24" s="107">
        <v>13</v>
      </c>
      <c r="B24" s="107" t="s">
        <v>726</v>
      </c>
      <c r="C24" s="108" t="s">
        <v>727</v>
      </c>
      <c r="D24" s="109" t="s">
        <v>34</v>
      </c>
      <c r="E24" s="110">
        <v>42</v>
      </c>
      <c r="F24" s="111">
        <v>0</v>
      </c>
      <c r="G24" s="111">
        <v>0</v>
      </c>
      <c r="H24" s="111">
        <v>266.94</v>
      </c>
      <c r="I24" s="111">
        <f t="shared" si="0"/>
        <v>11211.48</v>
      </c>
      <c r="J24" s="111">
        <v>393.06</v>
      </c>
      <c r="K24" s="111">
        <f t="shared" si="1"/>
        <v>16508.52</v>
      </c>
      <c r="L24" s="111">
        <v>21</v>
      </c>
      <c r="M24" s="111">
        <f t="shared" si="2"/>
        <v>0</v>
      </c>
      <c r="N24" s="112">
        <v>1.4400000000000001E-3</v>
      </c>
      <c r="O24" s="112">
        <f t="shared" si="3"/>
        <v>6.0479999999999999E-2</v>
      </c>
      <c r="P24" s="112">
        <v>0</v>
      </c>
      <c r="Q24" s="112">
        <f t="shared" si="4"/>
        <v>0</v>
      </c>
      <c r="R24" s="112"/>
      <c r="S24" s="112"/>
      <c r="T24" s="113">
        <v>0.8</v>
      </c>
      <c r="U24" s="112">
        <f t="shared" si="5"/>
        <v>33.6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 t="s">
        <v>695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</row>
    <row r="25" spans="1:60" outlineLevel="1">
      <c r="A25" s="107">
        <v>14</v>
      </c>
      <c r="B25" s="107" t="s">
        <v>728</v>
      </c>
      <c r="C25" s="108" t="s">
        <v>729</v>
      </c>
      <c r="D25" s="109" t="s">
        <v>34</v>
      </c>
      <c r="E25" s="110">
        <v>2</v>
      </c>
      <c r="F25" s="111">
        <v>0</v>
      </c>
      <c r="G25" s="111">
        <v>0</v>
      </c>
      <c r="H25" s="111">
        <v>772.94</v>
      </c>
      <c r="I25" s="111">
        <f t="shared" si="0"/>
        <v>1545.88</v>
      </c>
      <c r="J25" s="111">
        <v>393.05999999999995</v>
      </c>
      <c r="K25" s="111">
        <f t="shared" si="1"/>
        <v>786.12</v>
      </c>
      <c r="L25" s="111">
        <v>21</v>
      </c>
      <c r="M25" s="111">
        <f t="shared" si="2"/>
        <v>0</v>
      </c>
      <c r="N25" s="112">
        <v>1.8799999999999999E-3</v>
      </c>
      <c r="O25" s="112">
        <f t="shared" si="3"/>
        <v>3.7599999999999999E-3</v>
      </c>
      <c r="P25" s="112">
        <v>0</v>
      </c>
      <c r="Q25" s="112">
        <f t="shared" si="4"/>
        <v>0</v>
      </c>
      <c r="R25" s="112"/>
      <c r="S25" s="112"/>
      <c r="T25" s="113">
        <v>0.8</v>
      </c>
      <c r="U25" s="112">
        <f t="shared" si="5"/>
        <v>1.6</v>
      </c>
      <c r="V25" s="114"/>
      <c r="W25" s="114"/>
      <c r="X25" s="114"/>
      <c r="Y25" s="114"/>
      <c r="Z25" s="114"/>
      <c r="AA25" s="114"/>
      <c r="AB25" s="114"/>
      <c r="AC25" s="114"/>
      <c r="AD25" s="114"/>
      <c r="AE25" s="114" t="s">
        <v>695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 outlineLevel="1">
      <c r="A26" s="107">
        <v>15</v>
      </c>
      <c r="B26" s="107" t="s">
        <v>730</v>
      </c>
      <c r="C26" s="108" t="s">
        <v>731</v>
      </c>
      <c r="D26" s="109" t="s">
        <v>34</v>
      </c>
      <c r="E26" s="110">
        <v>12</v>
      </c>
      <c r="F26" s="111">
        <v>0</v>
      </c>
      <c r="G26" s="111">
        <v>0</v>
      </c>
      <c r="H26" s="111">
        <v>943.77</v>
      </c>
      <c r="I26" s="111">
        <f t="shared" si="0"/>
        <v>11325.24</v>
      </c>
      <c r="J26" s="111">
        <v>270.23</v>
      </c>
      <c r="K26" s="111">
        <f t="shared" si="1"/>
        <v>3242.76</v>
      </c>
      <c r="L26" s="111">
        <v>21</v>
      </c>
      <c r="M26" s="111">
        <f t="shared" si="2"/>
        <v>0</v>
      </c>
      <c r="N26" s="112">
        <v>2.7699999999999999E-3</v>
      </c>
      <c r="O26" s="112">
        <f t="shared" si="3"/>
        <v>3.3239999999999999E-2</v>
      </c>
      <c r="P26" s="112">
        <v>0</v>
      </c>
      <c r="Q26" s="112">
        <f t="shared" si="4"/>
        <v>0</v>
      </c>
      <c r="R26" s="112"/>
      <c r="S26" s="112"/>
      <c r="T26" s="113">
        <v>0.55000000000000004</v>
      </c>
      <c r="U26" s="112">
        <f t="shared" si="5"/>
        <v>6.6</v>
      </c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695</v>
      </c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</row>
    <row r="27" spans="1:60" outlineLevel="1">
      <c r="A27" s="107">
        <v>16</v>
      </c>
      <c r="B27" s="107" t="s">
        <v>732</v>
      </c>
      <c r="C27" s="108" t="s">
        <v>733</v>
      </c>
      <c r="D27" s="109" t="s">
        <v>703</v>
      </c>
      <c r="E27" s="110">
        <v>1</v>
      </c>
      <c r="F27" s="111">
        <v>0</v>
      </c>
      <c r="G27" s="111">
        <v>0</v>
      </c>
      <c r="H27" s="111">
        <v>943.77</v>
      </c>
      <c r="I27" s="111">
        <f t="shared" si="0"/>
        <v>943.77</v>
      </c>
      <c r="J27" s="111">
        <v>6556.23</v>
      </c>
      <c r="K27" s="111">
        <f t="shared" si="1"/>
        <v>6556.23</v>
      </c>
      <c r="L27" s="111">
        <v>21</v>
      </c>
      <c r="M27" s="111">
        <f t="shared" si="2"/>
        <v>0</v>
      </c>
      <c r="N27" s="112">
        <v>2.7699999999999999E-3</v>
      </c>
      <c r="O27" s="112">
        <f t="shared" si="3"/>
        <v>2.7699999999999999E-3</v>
      </c>
      <c r="P27" s="112">
        <v>0</v>
      </c>
      <c r="Q27" s="112">
        <f t="shared" si="4"/>
        <v>0</v>
      </c>
      <c r="R27" s="112"/>
      <c r="S27" s="112"/>
      <c r="T27" s="113">
        <v>0.55000000000000004</v>
      </c>
      <c r="U27" s="112">
        <f t="shared" si="5"/>
        <v>0.55000000000000004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 t="s">
        <v>695</v>
      </c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</row>
    <row r="28" spans="1:60" outlineLevel="1">
      <c r="A28" s="107">
        <v>17</v>
      </c>
      <c r="B28" s="107" t="s">
        <v>734</v>
      </c>
      <c r="C28" s="108" t="s">
        <v>735</v>
      </c>
      <c r="D28" s="109" t="s">
        <v>34</v>
      </c>
      <c r="E28" s="110">
        <v>296</v>
      </c>
      <c r="F28" s="111">
        <v>0</v>
      </c>
      <c r="G28" s="111">
        <v>0</v>
      </c>
      <c r="H28" s="111">
        <v>2.58</v>
      </c>
      <c r="I28" s="111">
        <f t="shared" si="0"/>
        <v>763.68</v>
      </c>
      <c r="J28" s="111">
        <v>29.020000000000003</v>
      </c>
      <c r="K28" s="111">
        <f t="shared" si="1"/>
        <v>8589.92</v>
      </c>
      <c r="L28" s="111">
        <v>21</v>
      </c>
      <c r="M28" s="111">
        <f t="shared" si="2"/>
        <v>0</v>
      </c>
      <c r="N28" s="112">
        <v>0</v>
      </c>
      <c r="O28" s="112">
        <f t="shared" si="3"/>
        <v>0</v>
      </c>
      <c r="P28" s="112">
        <v>0</v>
      </c>
      <c r="Q28" s="112">
        <f t="shared" si="4"/>
        <v>0</v>
      </c>
      <c r="R28" s="112"/>
      <c r="S28" s="112"/>
      <c r="T28" s="113">
        <v>5.8999999999999997E-2</v>
      </c>
      <c r="U28" s="112">
        <f t="shared" si="5"/>
        <v>17.46</v>
      </c>
      <c r="V28" s="114"/>
      <c r="W28" s="114"/>
      <c r="X28" s="114"/>
      <c r="Y28" s="114"/>
      <c r="Z28" s="114"/>
      <c r="AA28" s="114"/>
      <c r="AB28" s="114"/>
      <c r="AC28" s="114"/>
      <c r="AD28" s="114"/>
      <c r="AE28" s="114" t="s">
        <v>695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 outlineLevel="1">
      <c r="A29" s="107">
        <v>18</v>
      </c>
      <c r="B29" s="107" t="s">
        <v>736</v>
      </c>
      <c r="C29" s="108" t="s">
        <v>737</v>
      </c>
      <c r="D29" s="109" t="s">
        <v>38</v>
      </c>
      <c r="E29" s="110">
        <v>13</v>
      </c>
      <c r="F29" s="111">
        <v>0</v>
      </c>
      <c r="G29" s="111">
        <v>0</v>
      </c>
      <c r="H29" s="111">
        <v>0</v>
      </c>
      <c r="I29" s="111">
        <f t="shared" si="0"/>
        <v>0</v>
      </c>
      <c r="J29" s="111">
        <v>77.099999999999994</v>
      </c>
      <c r="K29" s="111">
        <f t="shared" si="1"/>
        <v>1002.3</v>
      </c>
      <c r="L29" s="111">
        <v>21</v>
      </c>
      <c r="M29" s="111">
        <f t="shared" si="2"/>
        <v>0</v>
      </c>
      <c r="N29" s="112">
        <v>0</v>
      </c>
      <c r="O29" s="112">
        <f t="shared" si="3"/>
        <v>0</v>
      </c>
      <c r="P29" s="112">
        <v>0</v>
      </c>
      <c r="Q29" s="112">
        <f t="shared" si="4"/>
        <v>0</v>
      </c>
      <c r="R29" s="112"/>
      <c r="S29" s="112"/>
      <c r="T29" s="113">
        <v>0.157</v>
      </c>
      <c r="U29" s="112">
        <f t="shared" si="5"/>
        <v>2.04</v>
      </c>
      <c r="V29" s="114"/>
      <c r="W29" s="114"/>
      <c r="X29" s="114"/>
      <c r="Y29" s="114"/>
      <c r="Z29" s="114"/>
      <c r="AA29" s="114"/>
      <c r="AB29" s="114"/>
      <c r="AC29" s="114"/>
      <c r="AD29" s="114"/>
      <c r="AE29" s="114" t="s">
        <v>695</v>
      </c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</row>
    <row r="30" spans="1:60" outlineLevel="1">
      <c r="A30" s="107">
        <v>19</v>
      </c>
      <c r="B30" s="107" t="s">
        <v>738</v>
      </c>
      <c r="C30" s="108" t="s">
        <v>739</v>
      </c>
      <c r="D30" s="109" t="s">
        <v>38</v>
      </c>
      <c r="E30" s="110">
        <v>17</v>
      </c>
      <c r="F30" s="111">
        <v>0</v>
      </c>
      <c r="G30" s="111">
        <v>0</v>
      </c>
      <c r="H30" s="111">
        <v>0</v>
      </c>
      <c r="I30" s="111">
        <f t="shared" si="0"/>
        <v>0</v>
      </c>
      <c r="J30" s="111">
        <v>85.5</v>
      </c>
      <c r="K30" s="111">
        <f t="shared" si="1"/>
        <v>1453.5</v>
      </c>
      <c r="L30" s="111">
        <v>21</v>
      </c>
      <c r="M30" s="111">
        <f t="shared" si="2"/>
        <v>0</v>
      </c>
      <c r="N30" s="112">
        <v>0</v>
      </c>
      <c r="O30" s="112">
        <f t="shared" si="3"/>
        <v>0</v>
      </c>
      <c r="P30" s="112">
        <v>0</v>
      </c>
      <c r="Q30" s="112">
        <f t="shared" si="4"/>
        <v>0</v>
      </c>
      <c r="R30" s="112"/>
      <c r="S30" s="112"/>
      <c r="T30" s="113">
        <v>0.17399999999999999</v>
      </c>
      <c r="U30" s="112">
        <f t="shared" si="5"/>
        <v>2.96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 t="s">
        <v>695</v>
      </c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</row>
    <row r="31" spans="1:60" outlineLevel="1">
      <c r="A31" s="107">
        <v>20</v>
      </c>
      <c r="B31" s="107" t="s">
        <v>740</v>
      </c>
      <c r="C31" s="108" t="s">
        <v>741</v>
      </c>
      <c r="D31" s="109" t="s">
        <v>38</v>
      </c>
      <c r="E31" s="110">
        <v>17</v>
      </c>
      <c r="F31" s="111">
        <v>0</v>
      </c>
      <c r="G31" s="111">
        <v>0</v>
      </c>
      <c r="H31" s="111">
        <v>0</v>
      </c>
      <c r="I31" s="111">
        <f t="shared" si="0"/>
        <v>0</v>
      </c>
      <c r="J31" s="111">
        <v>127.5</v>
      </c>
      <c r="K31" s="111">
        <f t="shared" si="1"/>
        <v>2167.5</v>
      </c>
      <c r="L31" s="111">
        <v>21</v>
      </c>
      <c r="M31" s="111">
        <f t="shared" si="2"/>
        <v>0</v>
      </c>
      <c r="N31" s="112">
        <v>0</v>
      </c>
      <c r="O31" s="112">
        <f t="shared" si="3"/>
        <v>0</v>
      </c>
      <c r="P31" s="112">
        <v>0</v>
      </c>
      <c r="Q31" s="112">
        <f t="shared" si="4"/>
        <v>0</v>
      </c>
      <c r="R31" s="112"/>
      <c r="S31" s="112"/>
      <c r="T31" s="113">
        <v>0.25900000000000001</v>
      </c>
      <c r="U31" s="112">
        <f t="shared" si="5"/>
        <v>4.4000000000000004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 t="s">
        <v>695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 outlineLevel="1">
      <c r="A32" s="107">
        <v>21</v>
      </c>
      <c r="B32" s="107" t="s">
        <v>742</v>
      </c>
      <c r="C32" s="108" t="s">
        <v>743</v>
      </c>
      <c r="D32" s="109" t="s">
        <v>38</v>
      </c>
      <c r="E32" s="110">
        <v>4</v>
      </c>
      <c r="F32" s="111">
        <v>0</v>
      </c>
      <c r="G32" s="111">
        <v>0</v>
      </c>
      <c r="H32" s="111">
        <v>1503.59</v>
      </c>
      <c r="I32" s="111">
        <f t="shared" si="0"/>
        <v>6014.36</v>
      </c>
      <c r="J32" s="111">
        <v>27.410000000000082</v>
      </c>
      <c r="K32" s="111">
        <f t="shared" si="1"/>
        <v>109.64</v>
      </c>
      <c r="L32" s="111">
        <v>21</v>
      </c>
      <c r="M32" s="111">
        <f t="shared" si="2"/>
        <v>0</v>
      </c>
      <c r="N32" s="112">
        <v>7.5000000000000002E-4</v>
      </c>
      <c r="O32" s="112">
        <f t="shared" si="3"/>
        <v>3.0000000000000001E-3</v>
      </c>
      <c r="P32" s="112">
        <v>0</v>
      </c>
      <c r="Q32" s="112">
        <f t="shared" si="4"/>
        <v>0</v>
      </c>
      <c r="R32" s="112"/>
      <c r="S32" s="112"/>
      <c r="T32" s="113">
        <v>0</v>
      </c>
      <c r="U32" s="112">
        <f t="shared" si="5"/>
        <v>0</v>
      </c>
      <c r="V32" s="114"/>
      <c r="W32" s="114"/>
      <c r="X32" s="114"/>
      <c r="Y32" s="114"/>
      <c r="Z32" s="114"/>
      <c r="AA32" s="114"/>
      <c r="AB32" s="114"/>
      <c r="AC32" s="114"/>
      <c r="AD32" s="114"/>
      <c r="AE32" s="114" t="s">
        <v>695</v>
      </c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</row>
    <row r="33" spans="1:60" outlineLevel="1">
      <c r="A33" s="107">
        <v>22</v>
      </c>
      <c r="B33" s="107" t="s">
        <v>742</v>
      </c>
      <c r="C33" s="108" t="s">
        <v>744</v>
      </c>
      <c r="D33" s="109" t="s">
        <v>38</v>
      </c>
      <c r="E33" s="110">
        <v>4</v>
      </c>
      <c r="F33" s="111">
        <v>0</v>
      </c>
      <c r="G33" s="111">
        <v>0</v>
      </c>
      <c r="H33" s="111">
        <v>1503.59</v>
      </c>
      <c r="I33" s="111">
        <f t="shared" si="0"/>
        <v>6014.36</v>
      </c>
      <c r="J33" s="111">
        <v>2027.41</v>
      </c>
      <c r="K33" s="111">
        <f t="shared" si="1"/>
        <v>8109.64</v>
      </c>
      <c r="L33" s="111">
        <v>21</v>
      </c>
      <c r="M33" s="111">
        <f t="shared" si="2"/>
        <v>0</v>
      </c>
      <c r="N33" s="112">
        <v>7.5000000000000002E-4</v>
      </c>
      <c r="O33" s="112">
        <f t="shared" si="3"/>
        <v>3.0000000000000001E-3</v>
      </c>
      <c r="P33" s="112">
        <v>0</v>
      </c>
      <c r="Q33" s="112">
        <f t="shared" si="4"/>
        <v>0</v>
      </c>
      <c r="R33" s="112"/>
      <c r="S33" s="112"/>
      <c r="T33" s="113">
        <v>0</v>
      </c>
      <c r="U33" s="112">
        <f t="shared" si="5"/>
        <v>0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 t="s">
        <v>695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 outlineLevel="1">
      <c r="A34" s="107">
        <v>23</v>
      </c>
      <c r="B34" s="107" t="s">
        <v>745</v>
      </c>
      <c r="C34" s="108" t="s">
        <v>746</v>
      </c>
      <c r="D34" s="109" t="s">
        <v>38</v>
      </c>
      <c r="E34" s="110">
        <v>2</v>
      </c>
      <c r="F34" s="111">
        <v>0</v>
      </c>
      <c r="G34" s="111">
        <v>0</v>
      </c>
      <c r="H34" s="111">
        <v>429</v>
      </c>
      <c r="I34" s="111">
        <f t="shared" si="0"/>
        <v>858</v>
      </c>
      <c r="J34" s="111">
        <v>0</v>
      </c>
      <c r="K34" s="111">
        <f t="shared" si="1"/>
        <v>0</v>
      </c>
      <c r="L34" s="111">
        <v>21</v>
      </c>
      <c r="M34" s="111">
        <f t="shared" si="2"/>
        <v>0</v>
      </c>
      <c r="N34" s="112">
        <v>9.0000000000000006E-5</v>
      </c>
      <c r="O34" s="112">
        <f t="shared" si="3"/>
        <v>1.8000000000000001E-4</v>
      </c>
      <c r="P34" s="112">
        <v>0</v>
      </c>
      <c r="Q34" s="112">
        <f t="shared" si="4"/>
        <v>0</v>
      </c>
      <c r="R34" s="112"/>
      <c r="S34" s="112"/>
      <c r="T34" s="113">
        <v>0</v>
      </c>
      <c r="U34" s="112">
        <f t="shared" si="5"/>
        <v>0</v>
      </c>
      <c r="V34" s="114"/>
      <c r="W34" s="114"/>
      <c r="X34" s="114"/>
      <c r="Y34" s="114"/>
      <c r="Z34" s="114"/>
      <c r="AA34" s="114"/>
      <c r="AB34" s="114"/>
      <c r="AC34" s="114"/>
      <c r="AD34" s="114"/>
      <c r="AE34" s="114" t="s">
        <v>698</v>
      </c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</row>
    <row r="35" spans="1:60" ht="22.5" outlineLevel="1">
      <c r="A35" s="107">
        <v>24</v>
      </c>
      <c r="B35" s="107" t="s">
        <v>747</v>
      </c>
      <c r="C35" s="108" t="s">
        <v>748</v>
      </c>
      <c r="D35" s="109" t="s">
        <v>38</v>
      </c>
      <c r="E35" s="110">
        <v>4</v>
      </c>
      <c r="F35" s="111">
        <v>0</v>
      </c>
      <c r="G35" s="111">
        <v>0</v>
      </c>
      <c r="H35" s="111">
        <v>921</v>
      </c>
      <c r="I35" s="111">
        <f t="shared" si="0"/>
        <v>3684</v>
      </c>
      <c r="J35" s="111">
        <v>0</v>
      </c>
      <c r="K35" s="111">
        <f t="shared" si="1"/>
        <v>0</v>
      </c>
      <c r="L35" s="111">
        <v>21</v>
      </c>
      <c r="M35" s="111">
        <f t="shared" si="2"/>
        <v>0</v>
      </c>
      <c r="N35" s="112">
        <v>2.3000000000000001E-4</v>
      </c>
      <c r="O35" s="112">
        <f t="shared" si="3"/>
        <v>9.2000000000000003E-4</v>
      </c>
      <c r="P35" s="112">
        <v>0</v>
      </c>
      <c r="Q35" s="112">
        <f t="shared" si="4"/>
        <v>0</v>
      </c>
      <c r="R35" s="112"/>
      <c r="S35" s="112"/>
      <c r="T35" s="113">
        <v>0</v>
      </c>
      <c r="U35" s="112">
        <f t="shared" si="5"/>
        <v>0</v>
      </c>
      <c r="V35" s="114"/>
      <c r="W35" s="114"/>
      <c r="X35" s="114"/>
      <c r="Y35" s="114"/>
      <c r="Z35" s="114"/>
      <c r="AA35" s="114"/>
      <c r="AB35" s="114"/>
      <c r="AC35" s="114"/>
      <c r="AD35" s="114"/>
      <c r="AE35" s="114" t="s">
        <v>698</v>
      </c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</row>
    <row r="36" spans="1:60" ht="22.5" outlineLevel="1">
      <c r="A36" s="107">
        <v>25</v>
      </c>
      <c r="B36" s="107" t="s">
        <v>749</v>
      </c>
      <c r="C36" s="108" t="s">
        <v>750</v>
      </c>
      <c r="D36" s="109" t="s">
        <v>38</v>
      </c>
      <c r="E36" s="110">
        <v>3</v>
      </c>
      <c r="F36" s="111">
        <v>0</v>
      </c>
      <c r="G36" s="111">
        <v>0</v>
      </c>
      <c r="H36" s="111">
        <v>859.62</v>
      </c>
      <c r="I36" s="111">
        <f t="shared" si="0"/>
        <v>2578.86</v>
      </c>
      <c r="J36" s="111">
        <v>149.38</v>
      </c>
      <c r="K36" s="111">
        <f t="shared" si="1"/>
        <v>448.14</v>
      </c>
      <c r="L36" s="111">
        <v>21</v>
      </c>
      <c r="M36" s="111">
        <f t="shared" si="2"/>
        <v>0</v>
      </c>
      <c r="N36" s="112">
        <v>1.2999999999999999E-4</v>
      </c>
      <c r="O36" s="112">
        <f t="shared" si="3"/>
        <v>3.8999999999999999E-4</v>
      </c>
      <c r="P36" s="112">
        <v>0</v>
      </c>
      <c r="Q36" s="112">
        <f t="shared" si="4"/>
        <v>0</v>
      </c>
      <c r="R36" s="112"/>
      <c r="S36" s="112"/>
      <c r="T36" s="113">
        <v>0.33300000000000002</v>
      </c>
      <c r="U36" s="112">
        <f t="shared" si="5"/>
        <v>1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 t="s">
        <v>695</v>
      </c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</row>
    <row r="37" spans="1:60" outlineLevel="1">
      <c r="A37" s="107">
        <v>26</v>
      </c>
      <c r="B37" s="107" t="s">
        <v>751</v>
      </c>
      <c r="C37" s="108" t="s">
        <v>752</v>
      </c>
      <c r="D37" s="109" t="s">
        <v>38</v>
      </c>
      <c r="E37" s="110">
        <v>3</v>
      </c>
      <c r="F37" s="111">
        <v>0</v>
      </c>
      <c r="G37" s="111">
        <v>0</v>
      </c>
      <c r="H37" s="111">
        <v>1325.34</v>
      </c>
      <c r="I37" s="111">
        <f t="shared" si="0"/>
        <v>3976.02</v>
      </c>
      <c r="J37" s="111">
        <v>59.660000000000082</v>
      </c>
      <c r="K37" s="111">
        <f t="shared" si="1"/>
        <v>178.98</v>
      </c>
      <c r="L37" s="111">
        <v>21</v>
      </c>
      <c r="M37" s="111">
        <f t="shared" si="2"/>
        <v>0</v>
      </c>
      <c r="N37" s="112">
        <v>4.8999999999999998E-4</v>
      </c>
      <c r="O37" s="112">
        <f t="shared" si="3"/>
        <v>1.47E-3</v>
      </c>
      <c r="P37" s="112">
        <v>0</v>
      </c>
      <c r="Q37" s="112">
        <f t="shared" si="4"/>
        <v>0</v>
      </c>
      <c r="R37" s="112"/>
      <c r="S37" s="112"/>
      <c r="T37" s="113">
        <v>0.13300000000000001</v>
      </c>
      <c r="U37" s="112">
        <f t="shared" si="5"/>
        <v>0.4</v>
      </c>
      <c r="V37" s="114"/>
      <c r="W37" s="114"/>
      <c r="X37" s="114"/>
      <c r="Y37" s="114"/>
      <c r="Z37" s="114"/>
      <c r="AA37" s="114"/>
      <c r="AB37" s="114"/>
      <c r="AC37" s="114"/>
      <c r="AD37" s="114"/>
      <c r="AE37" s="114" t="s">
        <v>695</v>
      </c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</row>
    <row r="38" spans="1:60" outlineLevel="1">
      <c r="A38" s="107">
        <v>27</v>
      </c>
      <c r="B38" s="107" t="s">
        <v>753</v>
      </c>
      <c r="C38" s="108" t="s">
        <v>754</v>
      </c>
      <c r="D38" s="109" t="s">
        <v>35</v>
      </c>
      <c r="E38" s="110">
        <v>0.5</v>
      </c>
      <c r="F38" s="111">
        <v>0</v>
      </c>
      <c r="G38" s="111">
        <v>0</v>
      </c>
      <c r="H38" s="111">
        <v>0</v>
      </c>
      <c r="I38" s="111">
        <f t="shared" si="0"/>
        <v>0</v>
      </c>
      <c r="J38" s="111">
        <v>680</v>
      </c>
      <c r="K38" s="111">
        <f t="shared" si="1"/>
        <v>340</v>
      </c>
      <c r="L38" s="111">
        <v>21</v>
      </c>
      <c r="M38" s="111">
        <f t="shared" si="2"/>
        <v>0</v>
      </c>
      <c r="N38" s="112">
        <v>0</v>
      </c>
      <c r="O38" s="112">
        <f t="shared" si="3"/>
        <v>0</v>
      </c>
      <c r="P38" s="112">
        <v>0</v>
      </c>
      <c r="Q38" s="112">
        <f t="shared" si="4"/>
        <v>0</v>
      </c>
      <c r="R38" s="112"/>
      <c r="S38" s="112"/>
      <c r="T38" s="113">
        <v>1.47</v>
      </c>
      <c r="U38" s="112">
        <f t="shared" si="5"/>
        <v>0.74</v>
      </c>
      <c r="V38" s="114"/>
      <c r="W38" s="114"/>
      <c r="X38" s="114"/>
      <c r="Y38" s="114"/>
      <c r="Z38" s="114"/>
      <c r="AA38" s="114"/>
      <c r="AB38" s="114"/>
      <c r="AC38" s="114"/>
      <c r="AD38" s="114"/>
      <c r="AE38" s="114" t="s">
        <v>695</v>
      </c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</row>
    <row r="39" spans="1:60">
      <c r="A39" s="115" t="s">
        <v>689</v>
      </c>
      <c r="B39" s="115" t="s">
        <v>755</v>
      </c>
      <c r="C39" s="116" t="s">
        <v>756</v>
      </c>
      <c r="D39" s="117"/>
      <c r="E39" s="118"/>
      <c r="F39" s="119"/>
      <c r="G39" s="119">
        <f>SUMIF(AE40:AE57,"&lt;&gt;NOR",G40:G57)</f>
        <v>0</v>
      </c>
      <c r="H39" s="119"/>
      <c r="I39" s="119">
        <f>SUM(I40:I57)</f>
        <v>50152.419999999991</v>
      </c>
      <c r="J39" s="119"/>
      <c r="K39" s="119">
        <f>SUM(K40:K57)</f>
        <v>137450.18</v>
      </c>
      <c r="L39" s="119"/>
      <c r="M39" s="119">
        <f>SUM(M40:M57)</f>
        <v>0</v>
      </c>
      <c r="N39" s="120"/>
      <c r="O39" s="120">
        <f>SUM(O40:O57)</f>
        <v>1.4588300000000001</v>
      </c>
      <c r="P39" s="120"/>
      <c r="Q39" s="120">
        <f>SUM(Q40:Q57)</f>
        <v>0</v>
      </c>
      <c r="R39" s="120"/>
      <c r="S39" s="120"/>
      <c r="T39" s="121"/>
      <c r="U39" s="120">
        <f>SUM(U40:U57)</f>
        <v>268.36</v>
      </c>
      <c r="AE39" s="89" t="s">
        <v>692</v>
      </c>
    </row>
    <row r="40" spans="1:60" outlineLevel="1">
      <c r="A40" s="107">
        <v>28</v>
      </c>
      <c r="B40" s="107" t="s">
        <v>757</v>
      </c>
      <c r="C40" s="108" t="s">
        <v>758</v>
      </c>
      <c r="D40" s="109" t="s">
        <v>38</v>
      </c>
      <c r="E40" s="110">
        <v>66</v>
      </c>
      <c r="F40" s="111">
        <v>0</v>
      </c>
      <c r="G40" s="111">
        <v>0</v>
      </c>
      <c r="H40" s="111">
        <v>109.66</v>
      </c>
      <c r="I40" s="111">
        <f t="shared" ref="I40:I57" si="6">ROUND(E40*H40,2)</f>
        <v>7237.56</v>
      </c>
      <c r="J40" s="111">
        <v>114.84</v>
      </c>
      <c r="K40" s="111">
        <f t="shared" ref="K40:K57" si="7">ROUND(E40*J40,2)</f>
        <v>7579.44</v>
      </c>
      <c r="L40" s="111">
        <v>21</v>
      </c>
      <c r="M40" s="111">
        <f t="shared" ref="M40:M57" si="8">G40*(1+L40/100)</f>
        <v>0</v>
      </c>
      <c r="N40" s="112">
        <v>6.3000000000000003E-4</v>
      </c>
      <c r="O40" s="112">
        <f t="shared" ref="O40:O57" si="9">ROUND(E40*N40,5)</f>
        <v>4.1579999999999999E-2</v>
      </c>
      <c r="P40" s="112">
        <v>0</v>
      </c>
      <c r="Q40" s="112">
        <f t="shared" ref="Q40:Q57" si="10">ROUND(E40*P40,5)</f>
        <v>0</v>
      </c>
      <c r="R40" s="112"/>
      <c r="S40" s="112"/>
      <c r="T40" s="113">
        <v>0.27200000000000002</v>
      </c>
      <c r="U40" s="112">
        <f t="shared" ref="U40:U57" si="11">ROUND(E40*T40,2)</f>
        <v>17.95</v>
      </c>
      <c r="V40" s="114"/>
      <c r="W40" s="114"/>
      <c r="X40" s="114"/>
      <c r="Y40" s="114"/>
      <c r="Z40" s="114"/>
      <c r="AA40" s="114"/>
      <c r="AB40" s="114"/>
      <c r="AC40" s="114"/>
      <c r="AD40" s="114"/>
      <c r="AE40" s="114" t="s">
        <v>695</v>
      </c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</row>
    <row r="41" spans="1:60" outlineLevel="1">
      <c r="A41" s="107">
        <v>29</v>
      </c>
      <c r="B41" s="107" t="s">
        <v>759</v>
      </c>
      <c r="C41" s="108" t="s">
        <v>760</v>
      </c>
      <c r="D41" s="109" t="s">
        <v>38</v>
      </c>
      <c r="E41" s="110">
        <v>3</v>
      </c>
      <c r="F41" s="111">
        <v>0</v>
      </c>
      <c r="G41" s="111">
        <v>0</v>
      </c>
      <c r="H41" s="111">
        <v>328.47</v>
      </c>
      <c r="I41" s="111">
        <f t="shared" si="6"/>
        <v>985.41</v>
      </c>
      <c r="J41" s="111">
        <v>111.52999999999997</v>
      </c>
      <c r="K41" s="111">
        <f t="shared" si="7"/>
        <v>334.59</v>
      </c>
      <c r="L41" s="111">
        <v>21</v>
      </c>
      <c r="M41" s="111">
        <f t="shared" si="8"/>
        <v>0</v>
      </c>
      <c r="N41" s="112">
        <v>3.2000000000000003E-4</v>
      </c>
      <c r="O41" s="112">
        <f t="shared" si="9"/>
        <v>9.6000000000000002E-4</v>
      </c>
      <c r="P41" s="112">
        <v>0</v>
      </c>
      <c r="Q41" s="112">
        <f t="shared" si="10"/>
        <v>0</v>
      </c>
      <c r="R41" s="112"/>
      <c r="S41" s="112"/>
      <c r="T41" s="113">
        <v>0.22700000000000001</v>
      </c>
      <c r="U41" s="112">
        <f t="shared" si="11"/>
        <v>0.68</v>
      </c>
      <c r="V41" s="114"/>
      <c r="W41" s="114"/>
      <c r="X41" s="114"/>
      <c r="Y41" s="114"/>
      <c r="Z41" s="114"/>
      <c r="AA41" s="114"/>
      <c r="AB41" s="114"/>
      <c r="AC41" s="114"/>
      <c r="AD41" s="114"/>
      <c r="AE41" s="114" t="s">
        <v>695</v>
      </c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</row>
    <row r="42" spans="1:60" outlineLevel="1">
      <c r="A42" s="107">
        <v>30</v>
      </c>
      <c r="B42" s="107" t="s">
        <v>761</v>
      </c>
      <c r="C42" s="108" t="s">
        <v>762</v>
      </c>
      <c r="D42" s="109" t="s">
        <v>38</v>
      </c>
      <c r="E42" s="110">
        <v>2</v>
      </c>
      <c r="F42" s="111">
        <v>0</v>
      </c>
      <c r="G42" s="111">
        <v>0</v>
      </c>
      <c r="H42" s="111">
        <v>653.23</v>
      </c>
      <c r="I42" s="111">
        <f t="shared" si="6"/>
        <v>1306.46</v>
      </c>
      <c r="J42" s="111">
        <v>182.76999999999998</v>
      </c>
      <c r="K42" s="111">
        <f t="shared" si="7"/>
        <v>365.54</v>
      </c>
      <c r="L42" s="111">
        <v>21</v>
      </c>
      <c r="M42" s="111">
        <f t="shared" si="8"/>
        <v>0</v>
      </c>
      <c r="N42" s="112">
        <v>2.0600000000000002E-3</v>
      </c>
      <c r="O42" s="112">
        <f t="shared" si="9"/>
        <v>4.1200000000000004E-3</v>
      </c>
      <c r="P42" s="112">
        <v>0</v>
      </c>
      <c r="Q42" s="112">
        <f t="shared" si="10"/>
        <v>0</v>
      </c>
      <c r="R42" s="112"/>
      <c r="S42" s="112"/>
      <c r="T42" s="113">
        <v>0.372</v>
      </c>
      <c r="U42" s="112">
        <f t="shared" si="11"/>
        <v>0.74</v>
      </c>
      <c r="V42" s="114"/>
      <c r="W42" s="114"/>
      <c r="X42" s="114"/>
      <c r="Y42" s="114"/>
      <c r="Z42" s="114"/>
      <c r="AA42" s="114"/>
      <c r="AB42" s="114"/>
      <c r="AC42" s="114"/>
      <c r="AD42" s="114"/>
      <c r="AE42" s="114" t="s">
        <v>695</v>
      </c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</row>
    <row r="43" spans="1:60" outlineLevel="1">
      <c r="A43" s="107">
        <v>31</v>
      </c>
      <c r="B43" s="107" t="s">
        <v>763</v>
      </c>
      <c r="C43" s="108" t="s">
        <v>764</v>
      </c>
      <c r="D43" s="109" t="s">
        <v>38</v>
      </c>
      <c r="E43" s="110">
        <v>2</v>
      </c>
      <c r="F43" s="111">
        <v>0</v>
      </c>
      <c r="G43" s="111">
        <v>0</v>
      </c>
      <c r="H43" s="111">
        <v>774.47</v>
      </c>
      <c r="I43" s="111">
        <f t="shared" si="6"/>
        <v>1548.94</v>
      </c>
      <c r="J43" s="111">
        <v>111.52999999999997</v>
      </c>
      <c r="K43" s="111">
        <f t="shared" si="7"/>
        <v>223.06</v>
      </c>
      <c r="L43" s="111">
        <v>21</v>
      </c>
      <c r="M43" s="111">
        <f t="shared" si="8"/>
        <v>0</v>
      </c>
      <c r="N43" s="112">
        <v>3.6999999999999999E-4</v>
      </c>
      <c r="O43" s="112">
        <f t="shared" si="9"/>
        <v>7.3999999999999999E-4</v>
      </c>
      <c r="P43" s="112">
        <v>0</v>
      </c>
      <c r="Q43" s="112">
        <f t="shared" si="10"/>
        <v>0</v>
      </c>
      <c r="R43" s="112"/>
      <c r="S43" s="112"/>
      <c r="T43" s="113">
        <v>0.22700000000000001</v>
      </c>
      <c r="U43" s="112">
        <f t="shared" si="11"/>
        <v>0.45</v>
      </c>
      <c r="V43" s="114"/>
      <c r="W43" s="114"/>
      <c r="X43" s="114"/>
      <c r="Y43" s="114"/>
      <c r="Z43" s="114"/>
      <c r="AA43" s="114"/>
      <c r="AB43" s="114"/>
      <c r="AC43" s="114"/>
      <c r="AD43" s="114"/>
      <c r="AE43" s="114" t="s">
        <v>695</v>
      </c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</row>
    <row r="44" spans="1:60" outlineLevel="1">
      <c r="A44" s="107">
        <v>32</v>
      </c>
      <c r="B44" s="107" t="s">
        <v>765</v>
      </c>
      <c r="C44" s="108" t="s">
        <v>766</v>
      </c>
      <c r="D44" s="109" t="s">
        <v>38</v>
      </c>
      <c r="E44" s="110">
        <v>1</v>
      </c>
      <c r="F44" s="111">
        <v>0</v>
      </c>
      <c r="G44" s="111">
        <v>0</v>
      </c>
      <c r="H44" s="111">
        <v>420.9</v>
      </c>
      <c r="I44" s="111">
        <f t="shared" si="6"/>
        <v>420.9</v>
      </c>
      <c r="J44" s="111">
        <v>55.100000000000023</v>
      </c>
      <c r="K44" s="111">
        <f t="shared" si="7"/>
        <v>55.1</v>
      </c>
      <c r="L44" s="111">
        <v>21</v>
      </c>
      <c r="M44" s="111">
        <f t="shared" si="8"/>
        <v>0</v>
      </c>
      <c r="N44" s="112">
        <v>3.6999999999999999E-4</v>
      </c>
      <c r="O44" s="112">
        <f t="shared" si="9"/>
        <v>3.6999999999999999E-4</v>
      </c>
      <c r="P44" s="112">
        <v>0</v>
      </c>
      <c r="Q44" s="112">
        <f t="shared" si="10"/>
        <v>0</v>
      </c>
      <c r="R44" s="112"/>
      <c r="S44" s="112"/>
      <c r="T44" s="113">
        <v>0.22700000000000001</v>
      </c>
      <c r="U44" s="112">
        <f t="shared" si="11"/>
        <v>0.23</v>
      </c>
      <c r="V44" s="114"/>
      <c r="W44" s="114"/>
      <c r="X44" s="114"/>
      <c r="Y44" s="114"/>
      <c r="Z44" s="114"/>
      <c r="AA44" s="114"/>
      <c r="AB44" s="114"/>
      <c r="AC44" s="114"/>
      <c r="AD44" s="114"/>
      <c r="AE44" s="114" t="s">
        <v>695</v>
      </c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</row>
    <row r="45" spans="1:60" outlineLevel="1">
      <c r="A45" s="107">
        <v>33</v>
      </c>
      <c r="B45" s="107" t="s">
        <v>765</v>
      </c>
      <c r="C45" s="108" t="s">
        <v>767</v>
      </c>
      <c r="D45" s="109" t="s">
        <v>38</v>
      </c>
      <c r="E45" s="110">
        <v>1</v>
      </c>
      <c r="F45" s="111">
        <v>0</v>
      </c>
      <c r="G45" s="111">
        <v>0</v>
      </c>
      <c r="H45" s="111">
        <v>774.47</v>
      </c>
      <c r="I45" s="111">
        <f t="shared" si="6"/>
        <v>774.47</v>
      </c>
      <c r="J45" s="111">
        <v>3716.5299999999997</v>
      </c>
      <c r="K45" s="111">
        <f t="shared" si="7"/>
        <v>3716.53</v>
      </c>
      <c r="L45" s="111">
        <v>21</v>
      </c>
      <c r="M45" s="111">
        <f t="shared" si="8"/>
        <v>0</v>
      </c>
      <c r="N45" s="112">
        <v>3.6999999999999999E-4</v>
      </c>
      <c r="O45" s="112">
        <f t="shared" si="9"/>
        <v>3.6999999999999999E-4</v>
      </c>
      <c r="P45" s="112">
        <v>0</v>
      </c>
      <c r="Q45" s="112">
        <f t="shared" si="10"/>
        <v>0</v>
      </c>
      <c r="R45" s="112"/>
      <c r="S45" s="112"/>
      <c r="T45" s="113">
        <v>0.22700000000000001</v>
      </c>
      <c r="U45" s="112">
        <f t="shared" si="11"/>
        <v>0.23</v>
      </c>
      <c r="V45" s="114"/>
      <c r="W45" s="114"/>
      <c r="X45" s="114"/>
      <c r="Y45" s="114"/>
      <c r="Z45" s="114"/>
      <c r="AA45" s="114"/>
      <c r="AB45" s="114"/>
      <c r="AC45" s="114"/>
      <c r="AD45" s="114"/>
      <c r="AE45" s="114" t="s">
        <v>695</v>
      </c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</row>
    <row r="46" spans="1:60" outlineLevel="1">
      <c r="A46" s="107">
        <v>34</v>
      </c>
      <c r="B46" s="107" t="s">
        <v>765</v>
      </c>
      <c r="C46" s="108" t="s">
        <v>768</v>
      </c>
      <c r="D46" s="109" t="s">
        <v>38</v>
      </c>
      <c r="E46" s="110">
        <v>2</v>
      </c>
      <c r="F46" s="111">
        <v>0</v>
      </c>
      <c r="G46" s="111">
        <v>0</v>
      </c>
      <c r="H46" s="111">
        <v>774.47</v>
      </c>
      <c r="I46" s="111">
        <f t="shared" si="6"/>
        <v>1548.94</v>
      </c>
      <c r="J46" s="111">
        <v>5180.53</v>
      </c>
      <c r="K46" s="111">
        <f t="shared" si="7"/>
        <v>10361.06</v>
      </c>
      <c r="L46" s="111">
        <v>21</v>
      </c>
      <c r="M46" s="111">
        <f t="shared" si="8"/>
        <v>0</v>
      </c>
      <c r="N46" s="112">
        <v>3.6999999999999999E-4</v>
      </c>
      <c r="O46" s="112">
        <f t="shared" si="9"/>
        <v>7.3999999999999999E-4</v>
      </c>
      <c r="P46" s="112">
        <v>0</v>
      </c>
      <c r="Q46" s="112">
        <f t="shared" si="10"/>
        <v>0</v>
      </c>
      <c r="R46" s="112"/>
      <c r="S46" s="112"/>
      <c r="T46" s="113">
        <v>0.22700000000000001</v>
      </c>
      <c r="U46" s="112">
        <f t="shared" si="11"/>
        <v>0.45</v>
      </c>
      <c r="V46" s="114"/>
      <c r="W46" s="114"/>
      <c r="X46" s="114"/>
      <c r="Y46" s="114"/>
      <c r="Z46" s="114"/>
      <c r="AA46" s="114"/>
      <c r="AB46" s="114"/>
      <c r="AC46" s="114"/>
      <c r="AD46" s="114"/>
      <c r="AE46" s="114" t="s">
        <v>695</v>
      </c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</row>
    <row r="47" spans="1:60" outlineLevel="1">
      <c r="A47" s="107">
        <v>35</v>
      </c>
      <c r="B47" s="107" t="s">
        <v>769</v>
      </c>
      <c r="C47" s="108" t="s">
        <v>770</v>
      </c>
      <c r="D47" s="109" t="s">
        <v>34</v>
      </c>
      <c r="E47" s="110">
        <v>45</v>
      </c>
      <c r="F47" s="111">
        <v>0</v>
      </c>
      <c r="G47" s="111">
        <v>0</v>
      </c>
      <c r="H47" s="111">
        <v>160.44</v>
      </c>
      <c r="I47" s="111">
        <f t="shared" si="6"/>
        <v>7219.8</v>
      </c>
      <c r="J47" s="111">
        <v>317.56</v>
      </c>
      <c r="K47" s="111">
        <f t="shared" si="7"/>
        <v>14290.2</v>
      </c>
      <c r="L47" s="111">
        <v>21</v>
      </c>
      <c r="M47" s="111">
        <f t="shared" si="8"/>
        <v>0</v>
      </c>
      <c r="N47" s="112">
        <v>5.4099999999999999E-3</v>
      </c>
      <c r="O47" s="112">
        <f t="shared" si="9"/>
        <v>0.24345</v>
      </c>
      <c r="P47" s="112">
        <v>0</v>
      </c>
      <c r="Q47" s="112">
        <f t="shared" si="10"/>
        <v>0</v>
      </c>
      <c r="R47" s="112"/>
      <c r="S47" s="112"/>
      <c r="T47" s="113">
        <v>0.68279999999999996</v>
      </c>
      <c r="U47" s="112">
        <f t="shared" si="11"/>
        <v>30.73</v>
      </c>
      <c r="V47" s="114"/>
      <c r="W47" s="114"/>
      <c r="X47" s="114"/>
      <c r="Y47" s="114"/>
      <c r="Z47" s="114"/>
      <c r="AA47" s="114"/>
      <c r="AB47" s="114"/>
      <c r="AC47" s="114"/>
      <c r="AD47" s="114"/>
      <c r="AE47" s="114" t="s">
        <v>695</v>
      </c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</row>
    <row r="48" spans="1:60" outlineLevel="1">
      <c r="A48" s="107">
        <v>36</v>
      </c>
      <c r="B48" s="107" t="s">
        <v>771</v>
      </c>
      <c r="C48" s="108" t="s">
        <v>772</v>
      </c>
      <c r="D48" s="109" t="s">
        <v>34</v>
      </c>
      <c r="E48" s="110">
        <v>15</v>
      </c>
      <c r="F48" s="111">
        <v>0</v>
      </c>
      <c r="G48" s="111">
        <v>0</v>
      </c>
      <c r="H48" s="111">
        <v>101.25</v>
      </c>
      <c r="I48" s="111">
        <f t="shared" si="6"/>
        <v>1518.75</v>
      </c>
      <c r="J48" s="111">
        <v>293.25</v>
      </c>
      <c r="K48" s="111">
        <f t="shared" si="7"/>
        <v>4398.75</v>
      </c>
      <c r="L48" s="111">
        <v>21</v>
      </c>
      <c r="M48" s="111">
        <f t="shared" si="8"/>
        <v>0</v>
      </c>
      <c r="N48" s="112">
        <v>5.2199999999999998E-3</v>
      </c>
      <c r="O48" s="112">
        <f t="shared" si="9"/>
        <v>7.8299999999999995E-2</v>
      </c>
      <c r="P48" s="112">
        <v>0</v>
      </c>
      <c r="Q48" s="112">
        <f t="shared" si="10"/>
        <v>0</v>
      </c>
      <c r="R48" s="112"/>
      <c r="S48" s="112"/>
      <c r="T48" s="113">
        <v>0.63429999999999997</v>
      </c>
      <c r="U48" s="112">
        <f t="shared" si="11"/>
        <v>9.51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 t="s">
        <v>695</v>
      </c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</row>
    <row r="49" spans="1:60" outlineLevel="1">
      <c r="A49" s="107">
        <v>37</v>
      </c>
      <c r="B49" s="107" t="s">
        <v>773</v>
      </c>
      <c r="C49" s="108" t="s">
        <v>774</v>
      </c>
      <c r="D49" s="109" t="s">
        <v>34</v>
      </c>
      <c r="E49" s="110">
        <v>64</v>
      </c>
      <c r="F49" s="111">
        <v>0</v>
      </c>
      <c r="G49" s="111">
        <v>0</v>
      </c>
      <c r="H49" s="111">
        <v>74.44</v>
      </c>
      <c r="I49" s="111">
        <f t="shared" si="6"/>
        <v>4764.16</v>
      </c>
      <c r="J49" s="111">
        <v>250.06</v>
      </c>
      <c r="K49" s="111">
        <f t="shared" si="7"/>
        <v>16003.84</v>
      </c>
      <c r="L49" s="111">
        <v>21</v>
      </c>
      <c r="M49" s="111">
        <f t="shared" si="8"/>
        <v>0</v>
      </c>
      <c r="N49" s="112">
        <v>4.0099999999999997E-3</v>
      </c>
      <c r="O49" s="112">
        <f t="shared" si="9"/>
        <v>0.25663999999999998</v>
      </c>
      <c r="P49" s="112">
        <v>0</v>
      </c>
      <c r="Q49" s="112">
        <f t="shared" si="10"/>
        <v>0</v>
      </c>
      <c r="R49" s="112"/>
      <c r="S49" s="112"/>
      <c r="T49" s="113">
        <v>0.54290000000000005</v>
      </c>
      <c r="U49" s="112">
        <f t="shared" si="11"/>
        <v>34.75</v>
      </c>
      <c r="V49" s="114"/>
      <c r="W49" s="114"/>
      <c r="X49" s="114"/>
      <c r="Y49" s="114"/>
      <c r="Z49" s="114"/>
      <c r="AA49" s="114"/>
      <c r="AB49" s="114"/>
      <c r="AC49" s="114"/>
      <c r="AD49" s="114"/>
      <c r="AE49" s="114" t="s">
        <v>695</v>
      </c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</row>
    <row r="50" spans="1:60" outlineLevel="1">
      <c r="A50" s="107">
        <v>38</v>
      </c>
      <c r="B50" s="107" t="s">
        <v>775</v>
      </c>
      <c r="C50" s="108" t="s">
        <v>776</v>
      </c>
      <c r="D50" s="109" t="s">
        <v>34</v>
      </c>
      <c r="E50" s="110">
        <v>94</v>
      </c>
      <c r="F50" s="111">
        <v>0</v>
      </c>
      <c r="G50" s="111">
        <v>0</v>
      </c>
      <c r="H50" s="111">
        <v>69.02</v>
      </c>
      <c r="I50" s="111">
        <f t="shared" si="6"/>
        <v>6487.88</v>
      </c>
      <c r="J50" s="111">
        <v>250.48000000000002</v>
      </c>
      <c r="K50" s="111">
        <f t="shared" si="7"/>
        <v>23545.119999999999</v>
      </c>
      <c r="L50" s="111">
        <v>21</v>
      </c>
      <c r="M50" s="111">
        <f t="shared" si="8"/>
        <v>0</v>
      </c>
      <c r="N50" s="112">
        <v>3.9899999999999996E-3</v>
      </c>
      <c r="O50" s="112">
        <f t="shared" si="9"/>
        <v>0.37506</v>
      </c>
      <c r="P50" s="112">
        <v>0</v>
      </c>
      <c r="Q50" s="112">
        <f t="shared" si="10"/>
        <v>0</v>
      </c>
      <c r="R50" s="112"/>
      <c r="S50" s="112"/>
      <c r="T50" s="113">
        <v>0.54290000000000005</v>
      </c>
      <c r="U50" s="112">
        <f t="shared" si="11"/>
        <v>51.03</v>
      </c>
      <c r="V50" s="114"/>
      <c r="W50" s="114"/>
      <c r="X50" s="114"/>
      <c r="Y50" s="114"/>
      <c r="Z50" s="114"/>
      <c r="AA50" s="114"/>
      <c r="AB50" s="114"/>
      <c r="AC50" s="114"/>
      <c r="AD50" s="114"/>
      <c r="AE50" s="114" t="s">
        <v>695</v>
      </c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</row>
    <row r="51" spans="1:60" outlineLevel="1">
      <c r="A51" s="107">
        <v>39</v>
      </c>
      <c r="B51" s="107" t="s">
        <v>777</v>
      </c>
      <c r="C51" s="108" t="s">
        <v>778</v>
      </c>
      <c r="D51" s="109" t="s">
        <v>34</v>
      </c>
      <c r="E51" s="110">
        <v>21</v>
      </c>
      <c r="F51" s="111">
        <v>0</v>
      </c>
      <c r="G51" s="111">
        <v>0</v>
      </c>
      <c r="H51" s="111">
        <v>93.11</v>
      </c>
      <c r="I51" s="111">
        <f t="shared" si="6"/>
        <v>1955.31</v>
      </c>
      <c r="J51" s="111">
        <v>293.39</v>
      </c>
      <c r="K51" s="111">
        <f t="shared" si="7"/>
        <v>6161.19</v>
      </c>
      <c r="L51" s="111">
        <v>21</v>
      </c>
      <c r="M51" s="111">
        <f t="shared" si="8"/>
        <v>0</v>
      </c>
      <c r="N51" s="112">
        <v>5.1799999999999997E-3</v>
      </c>
      <c r="O51" s="112">
        <f t="shared" si="9"/>
        <v>0.10878</v>
      </c>
      <c r="P51" s="112">
        <v>0</v>
      </c>
      <c r="Q51" s="112">
        <f t="shared" si="10"/>
        <v>0</v>
      </c>
      <c r="R51" s="112"/>
      <c r="S51" s="112"/>
      <c r="T51" s="113">
        <v>0.63429999999999997</v>
      </c>
      <c r="U51" s="112">
        <f t="shared" si="11"/>
        <v>13.32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 t="s">
        <v>695</v>
      </c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</row>
    <row r="52" spans="1:60" outlineLevel="1">
      <c r="A52" s="107">
        <v>40</v>
      </c>
      <c r="B52" s="107" t="s">
        <v>779</v>
      </c>
      <c r="C52" s="108" t="s">
        <v>780</v>
      </c>
      <c r="D52" s="109" t="s">
        <v>34</v>
      </c>
      <c r="E52" s="110">
        <v>64</v>
      </c>
      <c r="F52" s="111">
        <v>0</v>
      </c>
      <c r="G52" s="111">
        <v>0</v>
      </c>
      <c r="H52" s="111">
        <v>148.94</v>
      </c>
      <c r="I52" s="111">
        <f t="shared" si="6"/>
        <v>9532.16</v>
      </c>
      <c r="J52" s="111">
        <v>317.56</v>
      </c>
      <c r="K52" s="111">
        <f t="shared" si="7"/>
        <v>20323.84</v>
      </c>
      <c r="L52" s="111">
        <v>21</v>
      </c>
      <c r="M52" s="111">
        <f t="shared" si="8"/>
        <v>0</v>
      </c>
      <c r="N52" s="112">
        <v>5.3499999999999997E-3</v>
      </c>
      <c r="O52" s="112">
        <f t="shared" si="9"/>
        <v>0.34239999999999998</v>
      </c>
      <c r="P52" s="112">
        <v>0</v>
      </c>
      <c r="Q52" s="112">
        <f t="shared" si="10"/>
        <v>0</v>
      </c>
      <c r="R52" s="112"/>
      <c r="S52" s="112"/>
      <c r="T52" s="113">
        <v>0.68279999999999996</v>
      </c>
      <c r="U52" s="112">
        <f t="shared" si="11"/>
        <v>43.7</v>
      </c>
      <c r="V52" s="114"/>
      <c r="W52" s="114"/>
      <c r="X52" s="114"/>
      <c r="Y52" s="114"/>
      <c r="Z52" s="114"/>
      <c r="AA52" s="114"/>
      <c r="AB52" s="114"/>
      <c r="AC52" s="114"/>
      <c r="AD52" s="114"/>
      <c r="AE52" s="114" t="s">
        <v>695</v>
      </c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</row>
    <row r="53" spans="1:60" outlineLevel="1">
      <c r="A53" s="107">
        <v>41</v>
      </c>
      <c r="B53" s="107" t="s">
        <v>781</v>
      </c>
      <c r="C53" s="108" t="s">
        <v>782</v>
      </c>
      <c r="D53" s="109" t="s">
        <v>34</v>
      </c>
      <c r="E53" s="110">
        <v>284</v>
      </c>
      <c r="F53" s="111">
        <v>0</v>
      </c>
      <c r="G53" s="111">
        <v>0</v>
      </c>
      <c r="H53" s="111">
        <v>0.21</v>
      </c>
      <c r="I53" s="111">
        <f t="shared" si="6"/>
        <v>59.64</v>
      </c>
      <c r="J53" s="111">
        <v>14.29</v>
      </c>
      <c r="K53" s="111">
        <f t="shared" si="7"/>
        <v>4058.36</v>
      </c>
      <c r="L53" s="111">
        <v>21</v>
      </c>
      <c r="M53" s="111">
        <f t="shared" si="8"/>
        <v>0</v>
      </c>
      <c r="N53" s="112">
        <v>0</v>
      </c>
      <c r="O53" s="112">
        <f t="shared" si="9"/>
        <v>0</v>
      </c>
      <c r="P53" s="112">
        <v>0</v>
      </c>
      <c r="Q53" s="112">
        <f t="shared" si="10"/>
        <v>0</v>
      </c>
      <c r="R53" s="112"/>
      <c r="S53" s="112"/>
      <c r="T53" s="113">
        <v>2.9000000000000001E-2</v>
      </c>
      <c r="U53" s="112">
        <f t="shared" si="11"/>
        <v>8.24</v>
      </c>
      <c r="V53" s="114"/>
      <c r="W53" s="114"/>
      <c r="X53" s="114"/>
      <c r="Y53" s="114"/>
      <c r="Z53" s="114"/>
      <c r="AA53" s="114"/>
      <c r="AB53" s="114"/>
      <c r="AC53" s="114"/>
      <c r="AD53" s="114"/>
      <c r="AE53" s="114" t="s">
        <v>695</v>
      </c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</row>
    <row r="54" spans="1:60" outlineLevel="1">
      <c r="A54" s="107">
        <v>42</v>
      </c>
      <c r="B54" s="107" t="s">
        <v>783</v>
      </c>
      <c r="C54" s="108" t="s">
        <v>784</v>
      </c>
      <c r="D54" s="109" t="s">
        <v>34</v>
      </c>
      <c r="E54" s="110">
        <v>284</v>
      </c>
      <c r="F54" s="111">
        <v>0</v>
      </c>
      <c r="G54" s="111">
        <v>0</v>
      </c>
      <c r="H54" s="111">
        <v>1.63</v>
      </c>
      <c r="I54" s="111">
        <f t="shared" si="6"/>
        <v>462.92</v>
      </c>
      <c r="J54" s="111">
        <v>30.470000000000002</v>
      </c>
      <c r="K54" s="111">
        <f t="shared" si="7"/>
        <v>8653.48</v>
      </c>
      <c r="L54" s="111">
        <v>21</v>
      </c>
      <c r="M54" s="111">
        <f t="shared" si="8"/>
        <v>0</v>
      </c>
      <c r="N54" s="112">
        <v>1.0000000000000001E-5</v>
      </c>
      <c r="O54" s="112">
        <f t="shared" si="9"/>
        <v>2.8400000000000001E-3</v>
      </c>
      <c r="P54" s="112">
        <v>0</v>
      </c>
      <c r="Q54" s="112">
        <f t="shared" si="10"/>
        <v>0</v>
      </c>
      <c r="R54" s="112"/>
      <c r="S54" s="112"/>
      <c r="T54" s="113">
        <v>6.2E-2</v>
      </c>
      <c r="U54" s="112">
        <f t="shared" si="11"/>
        <v>17.61</v>
      </c>
      <c r="V54" s="114"/>
      <c r="W54" s="114"/>
      <c r="X54" s="114"/>
      <c r="Y54" s="114"/>
      <c r="Z54" s="114"/>
      <c r="AA54" s="114"/>
      <c r="AB54" s="114"/>
      <c r="AC54" s="114"/>
      <c r="AD54" s="114"/>
      <c r="AE54" s="114" t="s">
        <v>695</v>
      </c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  <c r="AV54" s="114"/>
      <c r="AW54" s="114"/>
      <c r="AX54" s="114"/>
      <c r="AY54" s="114"/>
      <c r="AZ54" s="114"/>
      <c r="BA54" s="114"/>
      <c r="BB54" s="114"/>
      <c r="BC54" s="114"/>
      <c r="BD54" s="114"/>
      <c r="BE54" s="114"/>
      <c r="BF54" s="114"/>
      <c r="BG54" s="114"/>
      <c r="BH54" s="114"/>
    </row>
    <row r="55" spans="1:60" outlineLevel="1">
      <c r="A55" s="107">
        <v>43</v>
      </c>
      <c r="B55" s="107" t="s">
        <v>785</v>
      </c>
      <c r="C55" s="108" t="s">
        <v>786</v>
      </c>
      <c r="D55" s="109" t="s">
        <v>35</v>
      </c>
      <c r="E55" s="110">
        <v>0.3</v>
      </c>
      <c r="F55" s="111">
        <v>0</v>
      </c>
      <c r="G55" s="111">
        <v>0</v>
      </c>
      <c r="H55" s="111">
        <v>0</v>
      </c>
      <c r="I55" s="111">
        <f t="shared" si="6"/>
        <v>0</v>
      </c>
      <c r="J55" s="111">
        <v>620</v>
      </c>
      <c r="K55" s="111">
        <f t="shared" si="7"/>
        <v>186</v>
      </c>
      <c r="L55" s="111">
        <v>21</v>
      </c>
      <c r="M55" s="111">
        <f t="shared" si="8"/>
        <v>0</v>
      </c>
      <c r="N55" s="112">
        <v>0</v>
      </c>
      <c r="O55" s="112">
        <f t="shared" si="9"/>
        <v>0</v>
      </c>
      <c r="P55" s="112">
        <v>0</v>
      </c>
      <c r="Q55" s="112">
        <f t="shared" si="10"/>
        <v>0</v>
      </c>
      <c r="R55" s="112"/>
      <c r="S55" s="112"/>
      <c r="T55" s="113">
        <v>1.327</v>
      </c>
      <c r="U55" s="112">
        <f t="shared" si="11"/>
        <v>0.4</v>
      </c>
      <c r="V55" s="114"/>
      <c r="W55" s="114"/>
      <c r="X55" s="114"/>
      <c r="Y55" s="114"/>
      <c r="Z55" s="114"/>
      <c r="AA55" s="114"/>
      <c r="AB55" s="114"/>
      <c r="AC55" s="114"/>
      <c r="AD55" s="114"/>
      <c r="AE55" s="114" t="s">
        <v>695</v>
      </c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</row>
    <row r="56" spans="1:60" outlineLevel="1">
      <c r="A56" s="107">
        <v>44</v>
      </c>
      <c r="B56" s="107" t="s">
        <v>787</v>
      </c>
      <c r="C56" s="108" t="s">
        <v>788</v>
      </c>
      <c r="D56" s="109" t="s">
        <v>34</v>
      </c>
      <c r="E56" s="110">
        <v>160</v>
      </c>
      <c r="F56" s="111">
        <v>0</v>
      </c>
      <c r="G56" s="111">
        <v>0</v>
      </c>
      <c r="H56" s="111">
        <v>11.34</v>
      </c>
      <c r="I56" s="111">
        <f t="shared" si="6"/>
        <v>1814.4</v>
      </c>
      <c r="J56" s="111">
        <v>60.56</v>
      </c>
      <c r="K56" s="111">
        <f t="shared" si="7"/>
        <v>9689.6</v>
      </c>
      <c r="L56" s="111">
        <v>21</v>
      </c>
      <c r="M56" s="111">
        <f t="shared" si="8"/>
        <v>0</v>
      </c>
      <c r="N56" s="112">
        <v>0</v>
      </c>
      <c r="O56" s="112">
        <f t="shared" si="9"/>
        <v>0</v>
      </c>
      <c r="P56" s="112">
        <v>0</v>
      </c>
      <c r="Q56" s="112">
        <f t="shared" si="10"/>
        <v>0</v>
      </c>
      <c r="R56" s="112"/>
      <c r="S56" s="112"/>
      <c r="T56" s="113">
        <v>0.13500000000000001</v>
      </c>
      <c r="U56" s="112">
        <f t="shared" si="11"/>
        <v>21.6</v>
      </c>
      <c r="V56" s="114"/>
      <c r="W56" s="114"/>
      <c r="X56" s="114"/>
      <c r="Y56" s="114"/>
      <c r="Z56" s="114"/>
      <c r="AA56" s="114"/>
      <c r="AB56" s="114"/>
      <c r="AC56" s="114"/>
      <c r="AD56" s="114"/>
      <c r="AE56" s="114" t="s">
        <v>695</v>
      </c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</row>
    <row r="57" spans="1:60" outlineLevel="1">
      <c r="A57" s="107">
        <v>45</v>
      </c>
      <c r="B57" s="107" t="s">
        <v>789</v>
      </c>
      <c r="C57" s="108" t="s">
        <v>790</v>
      </c>
      <c r="D57" s="109" t="s">
        <v>34</v>
      </c>
      <c r="E57" s="110">
        <v>124</v>
      </c>
      <c r="F57" s="111">
        <v>0</v>
      </c>
      <c r="G57" s="111">
        <v>0</v>
      </c>
      <c r="H57" s="111">
        <v>20.28</v>
      </c>
      <c r="I57" s="111">
        <f t="shared" si="6"/>
        <v>2514.7199999999998</v>
      </c>
      <c r="J57" s="111">
        <v>60.519999999999996</v>
      </c>
      <c r="K57" s="111">
        <f t="shared" si="7"/>
        <v>7504.48</v>
      </c>
      <c r="L57" s="111">
        <v>21</v>
      </c>
      <c r="M57" s="111">
        <f t="shared" si="8"/>
        <v>0</v>
      </c>
      <c r="N57" s="112">
        <v>2.0000000000000002E-5</v>
      </c>
      <c r="O57" s="112">
        <f t="shared" si="9"/>
        <v>2.48E-3</v>
      </c>
      <c r="P57" s="112">
        <v>0</v>
      </c>
      <c r="Q57" s="112">
        <f t="shared" si="10"/>
        <v>0</v>
      </c>
      <c r="R57" s="112"/>
      <c r="S57" s="112"/>
      <c r="T57" s="113">
        <v>0.13500000000000001</v>
      </c>
      <c r="U57" s="112">
        <f t="shared" si="11"/>
        <v>16.739999999999998</v>
      </c>
      <c r="V57" s="114"/>
      <c r="W57" s="114"/>
      <c r="X57" s="114"/>
      <c r="Y57" s="114"/>
      <c r="Z57" s="114"/>
      <c r="AA57" s="114"/>
      <c r="AB57" s="114"/>
      <c r="AC57" s="114"/>
      <c r="AD57" s="114"/>
      <c r="AE57" s="114" t="s">
        <v>695</v>
      </c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</row>
    <row r="58" spans="1:60">
      <c r="A58" s="115" t="s">
        <v>689</v>
      </c>
      <c r="B58" s="115" t="s">
        <v>791</v>
      </c>
      <c r="C58" s="116" t="s">
        <v>792</v>
      </c>
      <c r="D58" s="117"/>
      <c r="E58" s="118"/>
      <c r="F58" s="119"/>
      <c r="G58" s="119">
        <f>SUMIF(AE59:AE77,"&lt;&gt;NOR",G59:G77)</f>
        <v>0</v>
      </c>
      <c r="H58" s="119"/>
      <c r="I58" s="119">
        <f>SUM(I59:I77)</f>
        <v>380631.66000000003</v>
      </c>
      <c r="J58" s="119"/>
      <c r="K58" s="119">
        <f>SUM(K59:K77)</f>
        <v>32766.339999999997</v>
      </c>
      <c r="L58" s="119"/>
      <c r="M58" s="119">
        <f>SUM(M59:M77)</f>
        <v>0</v>
      </c>
      <c r="N58" s="120"/>
      <c r="O58" s="120">
        <f>SUM(O59:O77)</f>
        <v>0.92431000000000008</v>
      </c>
      <c r="P58" s="120"/>
      <c r="Q58" s="120">
        <f>SUM(Q59:Q77)</f>
        <v>0</v>
      </c>
      <c r="R58" s="120"/>
      <c r="S58" s="120"/>
      <c r="T58" s="121"/>
      <c r="U58" s="120">
        <f>SUM(U59:U77)</f>
        <v>62.010000000000005</v>
      </c>
      <c r="AE58" s="89" t="s">
        <v>692</v>
      </c>
    </row>
    <row r="59" spans="1:60" outlineLevel="1">
      <c r="A59" s="107">
        <v>46</v>
      </c>
      <c r="B59" s="107" t="s">
        <v>793</v>
      </c>
      <c r="C59" s="108" t="s">
        <v>794</v>
      </c>
      <c r="D59" s="109" t="s">
        <v>15</v>
      </c>
      <c r="E59" s="110">
        <v>6</v>
      </c>
      <c r="F59" s="111">
        <v>0</v>
      </c>
      <c r="G59" s="111">
        <v>0</v>
      </c>
      <c r="H59" s="111">
        <v>3900.38</v>
      </c>
      <c r="I59" s="111">
        <f t="shared" ref="I59:I77" si="12">ROUND(E59*H59,2)</f>
        <v>23402.28</v>
      </c>
      <c r="J59" s="111">
        <v>519.61999999999989</v>
      </c>
      <c r="K59" s="111">
        <f t="shared" ref="K59:K77" si="13">ROUND(E59*J59,2)</f>
        <v>3117.72</v>
      </c>
      <c r="L59" s="111">
        <v>21</v>
      </c>
      <c r="M59" s="111">
        <f t="shared" ref="M59:M77" si="14">G59*(1+L59/100)</f>
        <v>0</v>
      </c>
      <c r="N59" s="112">
        <v>1.772E-2</v>
      </c>
      <c r="O59" s="112">
        <f t="shared" ref="O59:O77" si="15">ROUND(E59*N59,5)</f>
        <v>0.10632</v>
      </c>
      <c r="P59" s="112">
        <v>0</v>
      </c>
      <c r="Q59" s="112">
        <f t="shared" ref="Q59:Q77" si="16">ROUND(E59*P59,5)</f>
        <v>0</v>
      </c>
      <c r="R59" s="112"/>
      <c r="S59" s="112"/>
      <c r="T59" s="113">
        <v>0.97299999999999998</v>
      </c>
      <c r="U59" s="112">
        <f t="shared" ref="U59:U77" si="17">ROUND(E59*T59,2)</f>
        <v>5.84</v>
      </c>
      <c r="V59" s="114"/>
      <c r="W59" s="114"/>
      <c r="X59" s="114"/>
      <c r="Y59" s="114"/>
      <c r="Z59" s="114"/>
      <c r="AA59" s="114"/>
      <c r="AB59" s="114"/>
      <c r="AC59" s="114"/>
      <c r="AD59" s="114"/>
      <c r="AE59" s="114" t="s">
        <v>695</v>
      </c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</row>
    <row r="60" spans="1:60" outlineLevel="1">
      <c r="A60" s="107">
        <v>47</v>
      </c>
      <c r="B60" s="107" t="s">
        <v>795</v>
      </c>
      <c r="C60" s="108" t="s">
        <v>796</v>
      </c>
      <c r="D60" s="109" t="s">
        <v>15</v>
      </c>
      <c r="E60" s="110">
        <v>2</v>
      </c>
      <c r="F60" s="111">
        <v>0</v>
      </c>
      <c r="G60" s="111">
        <v>0</v>
      </c>
      <c r="H60" s="111">
        <v>5855.38</v>
      </c>
      <c r="I60" s="111">
        <f t="shared" si="12"/>
        <v>11710.76</v>
      </c>
      <c r="J60" s="111">
        <v>519.61999999999989</v>
      </c>
      <c r="K60" s="111">
        <f t="shared" si="13"/>
        <v>1039.24</v>
      </c>
      <c r="L60" s="111">
        <v>21</v>
      </c>
      <c r="M60" s="111">
        <f t="shared" si="14"/>
        <v>0</v>
      </c>
      <c r="N60" s="112">
        <v>1.8890000000000001E-2</v>
      </c>
      <c r="O60" s="112">
        <f t="shared" si="15"/>
        <v>3.7780000000000001E-2</v>
      </c>
      <c r="P60" s="112">
        <v>0</v>
      </c>
      <c r="Q60" s="112">
        <f t="shared" si="16"/>
        <v>0</v>
      </c>
      <c r="R60" s="112"/>
      <c r="S60" s="112"/>
      <c r="T60" s="113">
        <v>0.97299999999999998</v>
      </c>
      <c r="U60" s="112">
        <f t="shared" si="17"/>
        <v>1.95</v>
      </c>
      <c r="V60" s="114"/>
      <c r="W60" s="114"/>
      <c r="X60" s="114"/>
      <c r="Y60" s="114"/>
      <c r="Z60" s="114"/>
      <c r="AA60" s="114"/>
      <c r="AB60" s="114"/>
      <c r="AC60" s="114"/>
      <c r="AD60" s="114"/>
      <c r="AE60" s="114" t="s">
        <v>695</v>
      </c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</row>
    <row r="61" spans="1:60" outlineLevel="1">
      <c r="A61" s="107">
        <v>48</v>
      </c>
      <c r="B61" s="107" t="s">
        <v>797</v>
      </c>
      <c r="C61" s="108" t="s">
        <v>798</v>
      </c>
      <c r="D61" s="109" t="s">
        <v>15</v>
      </c>
      <c r="E61" s="110">
        <v>24</v>
      </c>
      <c r="F61" s="111">
        <v>0</v>
      </c>
      <c r="G61" s="111">
        <v>0</v>
      </c>
      <c r="H61" s="111">
        <v>11540.79</v>
      </c>
      <c r="I61" s="111">
        <f t="shared" si="12"/>
        <v>276978.96000000002</v>
      </c>
      <c r="J61" s="111">
        <v>469.20999999999913</v>
      </c>
      <c r="K61" s="111">
        <f t="shared" si="13"/>
        <v>11261.04</v>
      </c>
      <c r="L61" s="111">
        <v>21</v>
      </c>
      <c r="M61" s="111">
        <f t="shared" si="14"/>
        <v>0</v>
      </c>
      <c r="N61" s="112">
        <v>2.4080000000000001E-2</v>
      </c>
      <c r="O61" s="112">
        <f t="shared" si="15"/>
        <v>0.57791999999999999</v>
      </c>
      <c r="P61" s="112">
        <v>0</v>
      </c>
      <c r="Q61" s="112">
        <f t="shared" si="16"/>
        <v>0</v>
      </c>
      <c r="R61" s="112"/>
      <c r="S61" s="112"/>
      <c r="T61" s="113">
        <v>0.95499999999999996</v>
      </c>
      <c r="U61" s="112">
        <f t="shared" si="17"/>
        <v>22.92</v>
      </c>
      <c r="V61" s="114"/>
      <c r="W61" s="114"/>
      <c r="X61" s="114"/>
      <c r="Y61" s="114"/>
      <c r="Z61" s="114"/>
      <c r="AA61" s="114"/>
      <c r="AB61" s="114"/>
      <c r="AC61" s="114"/>
      <c r="AD61" s="114"/>
      <c r="AE61" s="114" t="s">
        <v>695</v>
      </c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</row>
    <row r="62" spans="1:60" outlineLevel="1">
      <c r="A62" s="107">
        <v>49</v>
      </c>
      <c r="B62" s="107" t="s">
        <v>799</v>
      </c>
      <c r="C62" s="108" t="s">
        <v>800</v>
      </c>
      <c r="D62" s="109" t="s">
        <v>15</v>
      </c>
      <c r="E62" s="110">
        <v>7</v>
      </c>
      <c r="F62" s="111">
        <v>0</v>
      </c>
      <c r="G62" s="111">
        <v>0</v>
      </c>
      <c r="H62" s="111">
        <v>1515.02</v>
      </c>
      <c r="I62" s="111">
        <f t="shared" si="12"/>
        <v>10605.14</v>
      </c>
      <c r="J62" s="111">
        <v>634.98</v>
      </c>
      <c r="K62" s="111">
        <f t="shared" si="13"/>
        <v>4444.8599999999997</v>
      </c>
      <c r="L62" s="111">
        <v>21</v>
      </c>
      <c r="M62" s="111">
        <f t="shared" si="14"/>
        <v>0</v>
      </c>
      <c r="N62" s="112">
        <v>1.601E-2</v>
      </c>
      <c r="O62" s="112">
        <f t="shared" si="15"/>
        <v>0.11207</v>
      </c>
      <c r="P62" s="112">
        <v>0</v>
      </c>
      <c r="Q62" s="112">
        <f t="shared" si="16"/>
        <v>0</v>
      </c>
      <c r="R62" s="112"/>
      <c r="S62" s="112"/>
      <c r="T62" s="113">
        <v>1.1890000000000001</v>
      </c>
      <c r="U62" s="112">
        <f t="shared" si="17"/>
        <v>8.32</v>
      </c>
      <c r="V62" s="114"/>
      <c r="W62" s="114"/>
      <c r="X62" s="114"/>
      <c r="Y62" s="114"/>
      <c r="Z62" s="114"/>
      <c r="AA62" s="114"/>
      <c r="AB62" s="114"/>
      <c r="AC62" s="114"/>
      <c r="AD62" s="114"/>
      <c r="AE62" s="114" t="s">
        <v>695</v>
      </c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114"/>
    </row>
    <row r="63" spans="1:60" outlineLevel="1">
      <c r="A63" s="107">
        <v>50</v>
      </c>
      <c r="B63" s="107" t="s">
        <v>801</v>
      </c>
      <c r="C63" s="108" t="s">
        <v>802</v>
      </c>
      <c r="D63" s="109" t="s">
        <v>15</v>
      </c>
      <c r="E63" s="110">
        <v>2</v>
      </c>
      <c r="F63" s="111">
        <v>0</v>
      </c>
      <c r="G63" s="111">
        <v>0</v>
      </c>
      <c r="H63" s="111">
        <v>2075.84</v>
      </c>
      <c r="I63" s="111">
        <f t="shared" si="12"/>
        <v>4151.68</v>
      </c>
      <c r="J63" s="111">
        <v>669.15999999999985</v>
      </c>
      <c r="K63" s="111">
        <f t="shared" si="13"/>
        <v>1338.32</v>
      </c>
      <c r="L63" s="111">
        <v>21</v>
      </c>
      <c r="M63" s="111">
        <f t="shared" si="14"/>
        <v>0</v>
      </c>
      <c r="N63" s="112">
        <v>1.7010000000000001E-2</v>
      </c>
      <c r="O63" s="112">
        <f t="shared" si="15"/>
        <v>3.4020000000000002E-2</v>
      </c>
      <c r="P63" s="112">
        <v>0</v>
      </c>
      <c r="Q63" s="112">
        <f t="shared" si="16"/>
        <v>0</v>
      </c>
      <c r="R63" s="112"/>
      <c r="S63" s="112"/>
      <c r="T63" s="113">
        <v>1.2529999999999999</v>
      </c>
      <c r="U63" s="112">
        <f t="shared" si="17"/>
        <v>2.5099999999999998</v>
      </c>
      <c r="V63" s="114"/>
      <c r="W63" s="114"/>
      <c r="X63" s="114"/>
      <c r="Y63" s="114"/>
      <c r="Z63" s="114"/>
      <c r="AA63" s="114"/>
      <c r="AB63" s="114"/>
      <c r="AC63" s="114"/>
      <c r="AD63" s="114"/>
      <c r="AE63" s="114" t="s">
        <v>695</v>
      </c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</row>
    <row r="64" spans="1:60" outlineLevel="1">
      <c r="A64" s="107">
        <v>51</v>
      </c>
      <c r="B64" s="107" t="s">
        <v>803</v>
      </c>
      <c r="C64" s="108" t="s">
        <v>804</v>
      </c>
      <c r="D64" s="109" t="s">
        <v>15</v>
      </c>
      <c r="E64" s="110">
        <v>2</v>
      </c>
      <c r="F64" s="111">
        <v>0</v>
      </c>
      <c r="G64" s="111">
        <v>0</v>
      </c>
      <c r="H64" s="111">
        <v>4732.45</v>
      </c>
      <c r="I64" s="111">
        <f t="shared" si="12"/>
        <v>9464.9</v>
      </c>
      <c r="J64" s="111">
        <v>667.55000000000018</v>
      </c>
      <c r="K64" s="111">
        <f t="shared" si="13"/>
        <v>1335.1</v>
      </c>
      <c r="L64" s="111">
        <v>21</v>
      </c>
      <c r="M64" s="111">
        <f t="shared" si="14"/>
        <v>0</v>
      </c>
      <c r="N64" s="112">
        <v>1.09E-2</v>
      </c>
      <c r="O64" s="112">
        <f t="shared" si="15"/>
        <v>2.18E-2</v>
      </c>
      <c r="P64" s="112">
        <v>0</v>
      </c>
      <c r="Q64" s="112">
        <f t="shared" si="16"/>
        <v>0</v>
      </c>
      <c r="R64" s="112"/>
      <c r="S64" s="112"/>
      <c r="T64" s="113">
        <v>1.25</v>
      </c>
      <c r="U64" s="112">
        <f t="shared" si="17"/>
        <v>2.5</v>
      </c>
      <c r="V64" s="114"/>
      <c r="W64" s="114"/>
      <c r="X64" s="114"/>
      <c r="Y64" s="114"/>
      <c r="Z64" s="114"/>
      <c r="AA64" s="114"/>
      <c r="AB64" s="114"/>
      <c r="AC64" s="114"/>
      <c r="AD64" s="114"/>
      <c r="AE64" s="114" t="s">
        <v>695</v>
      </c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</row>
    <row r="65" spans="1:60" outlineLevel="1">
      <c r="A65" s="107">
        <v>52</v>
      </c>
      <c r="B65" s="107" t="s">
        <v>805</v>
      </c>
      <c r="C65" s="108" t="s">
        <v>806</v>
      </c>
      <c r="D65" s="109" t="s">
        <v>15</v>
      </c>
      <c r="E65" s="110">
        <v>1</v>
      </c>
      <c r="F65" s="111">
        <v>0</v>
      </c>
      <c r="G65" s="111">
        <v>0</v>
      </c>
      <c r="H65" s="111">
        <v>231.74</v>
      </c>
      <c r="I65" s="111">
        <f t="shared" si="12"/>
        <v>231.74</v>
      </c>
      <c r="J65" s="111">
        <v>126.75999999999999</v>
      </c>
      <c r="K65" s="111">
        <f t="shared" si="13"/>
        <v>126.76</v>
      </c>
      <c r="L65" s="111">
        <v>21</v>
      </c>
      <c r="M65" s="111">
        <f t="shared" si="14"/>
        <v>0</v>
      </c>
      <c r="N65" s="112">
        <v>2.5000000000000001E-4</v>
      </c>
      <c r="O65" s="112">
        <f t="shared" si="15"/>
        <v>2.5000000000000001E-4</v>
      </c>
      <c r="P65" s="112">
        <v>0</v>
      </c>
      <c r="Q65" s="112">
        <f t="shared" si="16"/>
        <v>0</v>
      </c>
      <c r="R65" s="112"/>
      <c r="S65" s="112"/>
      <c r="T65" s="113">
        <v>0.25800000000000001</v>
      </c>
      <c r="U65" s="112">
        <f t="shared" si="17"/>
        <v>0.26</v>
      </c>
      <c r="V65" s="114"/>
      <c r="W65" s="114"/>
      <c r="X65" s="114"/>
      <c r="Y65" s="114"/>
      <c r="Z65" s="114"/>
      <c r="AA65" s="114"/>
      <c r="AB65" s="114"/>
      <c r="AC65" s="114"/>
      <c r="AD65" s="114"/>
      <c r="AE65" s="114" t="s">
        <v>695</v>
      </c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</row>
    <row r="66" spans="1:60" outlineLevel="1">
      <c r="A66" s="107">
        <v>53</v>
      </c>
      <c r="B66" s="107" t="s">
        <v>807</v>
      </c>
      <c r="C66" s="108" t="s">
        <v>808</v>
      </c>
      <c r="D66" s="109" t="s">
        <v>38</v>
      </c>
      <c r="E66" s="110">
        <v>1</v>
      </c>
      <c r="F66" s="111">
        <v>0</v>
      </c>
      <c r="G66" s="111">
        <v>0</v>
      </c>
      <c r="H66" s="111">
        <v>7705</v>
      </c>
      <c r="I66" s="111">
        <f t="shared" si="12"/>
        <v>7705</v>
      </c>
      <c r="J66" s="111">
        <v>0</v>
      </c>
      <c r="K66" s="111">
        <f t="shared" si="13"/>
        <v>0</v>
      </c>
      <c r="L66" s="111">
        <v>21</v>
      </c>
      <c r="M66" s="111">
        <f t="shared" si="14"/>
        <v>0</v>
      </c>
      <c r="N66" s="112">
        <v>6.4999999999999997E-3</v>
      </c>
      <c r="O66" s="112">
        <f t="shared" si="15"/>
        <v>6.4999999999999997E-3</v>
      </c>
      <c r="P66" s="112">
        <v>0</v>
      </c>
      <c r="Q66" s="112">
        <f t="shared" si="16"/>
        <v>0</v>
      </c>
      <c r="R66" s="112"/>
      <c r="S66" s="112"/>
      <c r="T66" s="113">
        <v>0</v>
      </c>
      <c r="U66" s="112">
        <f t="shared" si="17"/>
        <v>0</v>
      </c>
      <c r="V66" s="114"/>
      <c r="W66" s="114"/>
      <c r="X66" s="114"/>
      <c r="Y66" s="114"/>
      <c r="Z66" s="114"/>
      <c r="AA66" s="114"/>
      <c r="AB66" s="114"/>
      <c r="AC66" s="114"/>
      <c r="AD66" s="114"/>
      <c r="AE66" s="114" t="s">
        <v>698</v>
      </c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</row>
    <row r="67" spans="1:60" outlineLevel="1">
      <c r="A67" s="107">
        <v>54</v>
      </c>
      <c r="B67" s="107" t="s">
        <v>809</v>
      </c>
      <c r="C67" s="108" t="s">
        <v>810</v>
      </c>
      <c r="D67" s="109" t="s">
        <v>38</v>
      </c>
      <c r="E67" s="110">
        <v>1</v>
      </c>
      <c r="F67" s="111">
        <v>0</v>
      </c>
      <c r="G67" s="111">
        <v>0</v>
      </c>
      <c r="H67" s="111">
        <v>347.64</v>
      </c>
      <c r="I67" s="111">
        <f t="shared" si="12"/>
        <v>347.64</v>
      </c>
      <c r="J67" s="111">
        <v>120.86000000000001</v>
      </c>
      <c r="K67" s="111">
        <f t="shared" si="13"/>
        <v>120.86</v>
      </c>
      <c r="L67" s="111">
        <v>21</v>
      </c>
      <c r="M67" s="111">
        <f t="shared" si="14"/>
        <v>0</v>
      </c>
      <c r="N67" s="112">
        <v>2.5999999999999998E-4</v>
      </c>
      <c r="O67" s="112">
        <f t="shared" si="15"/>
        <v>2.5999999999999998E-4</v>
      </c>
      <c r="P67" s="112">
        <v>0</v>
      </c>
      <c r="Q67" s="112">
        <f t="shared" si="16"/>
        <v>0</v>
      </c>
      <c r="R67" s="112"/>
      <c r="S67" s="112"/>
      <c r="T67" s="113">
        <v>0.246</v>
      </c>
      <c r="U67" s="112">
        <f t="shared" si="17"/>
        <v>0.25</v>
      </c>
      <c r="V67" s="114"/>
      <c r="W67" s="114"/>
      <c r="X67" s="114"/>
      <c r="Y67" s="114"/>
      <c r="Z67" s="114"/>
      <c r="AA67" s="114"/>
      <c r="AB67" s="114"/>
      <c r="AC67" s="114"/>
      <c r="AD67" s="114"/>
      <c r="AE67" s="114" t="s">
        <v>695</v>
      </c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4"/>
      <c r="BF67" s="114"/>
      <c r="BG67" s="114"/>
      <c r="BH67" s="114"/>
    </row>
    <row r="68" spans="1:60" outlineLevel="1">
      <c r="A68" s="107">
        <v>55</v>
      </c>
      <c r="B68" s="107" t="s">
        <v>811</v>
      </c>
      <c r="C68" s="108" t="s">
        <v>812</v>
      </c>
      <c r="D68" s="109" t="s">
        <v>38</v>
      </c>
      <c r="E68" s="110">
        <v>2</v>
      </c>
      <c r="F68" s="111">
        <v>0</v>
      </c>
      <c r="G68" s="111">
        <v>0</v>
      </c>
      <c r="H68" s="111">
        <v>491.14</v>
      </c>
      <c r="I68" s="111">
        <f t="shared" si="12"/>
        <v>982.28</v>
      </c>
      <c r="J68" s="111">
        <v>120.86000000000001</v>
      </c>
      <c r="K68" s="111">
        <f t="shared" si="13"/>
        <v>241.72</v>
      </c>
      <c r="L68" s="111">
        <v>21</v>
      </c>
      <c r="M68" s="111">
        <f t="shared" si="14"/>
        <v>0</v>
      </c>
      <c r="N68" s="112">
        <v>2.2000000000000001E-4</v>
      </c>
      <c r="O68" s="112">
        <f t="shared" si="15"/>
        <v>4.4000000000000002E-4</v>
      </c>
      <c r="P68" s="112">
        <v>0</v>
      </c>
      <c r="Q68" s="112">
        <f t="shared" si="16"/>
        <v>0</v>
      </c>
      <c r="R68" s="112"/>
      <c r="S68" s="112"/>
      <c r="T68" s="113">
        <v>0.246</v>
      </c>
      <c r="U68" s="112">
        <f t="shared" si="17"/>
        <v>0.49</v>
      </c>
      <c r="V68" s="114"/>
      <c r="W68" s="114"/>
      <c r="X68" s="114"/>
      <c r="Y68" s="114"/>
      <c r="Z68" s="114"/>
      <c r="AA68" s="114"/>
      <c r="AB68" s="114"/>
      <c r="AC68" s="114"/>
      <c r="AD68" s="114"/>
      <c r="AE68" s="114" t="s">
        <v>695</v>
      </c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/>
      <c r="BF68" s="114"/>
      <c r="BG68" s="114"/>
      <c r="BH68" s="114"/>
    </row>
    <row r="69" spans="1:60" outlineLevel="1">
      <c r="A69" s="107">
        <v>56</v>
      </c>
      <c r="B69" s="107" t="s">
        <v>813</v>
      </c>
      <c r="C69" s="108" t="s">
        <v>814</v>
      </c>
      <c r="D69" s="109" t="s">
        <v>38</v>
      </c>
      <c r="E69" s="110">
        <v>7</v>
      </c>
      <c r="F69" s="111">
        <v>0</v>
      </c>
      <c r="G69" s="111">
        <v>0</v>
      </c>
      <c r="H69" s="111">
        <v>236.14</v>
      </c>
      <c r="I69" s="111">
        <f t="shared" si="12"/>
        <v>1652.98</v>
      </c>
      <c r="J69" s="111">
        <v>120.86000000000001</v>
      </c>
      <c r="K69" s="111">
        <f t="shared" si="13"/>
        <v>846.02</v>
      </c>
      <c r="L69" s="111">
        <v>21</v>
      </c>
      <c r="M69" s="111">
        <f t="shared" si="14"/>
        <v>0</v>
      </c>
      <c r="N69" s="112">
        <v>2.0000000000000001E-4</v>
      </c>
      <c r="O69" s="112">
        <f t="shared" si="15"/>
        <v>1.4E-3</v>
      </c>
      <c r="P69" s="112">
        <v>0</v>
      </c>
      <c r="Q69" s="112">
        <f t="shared" si="16"/>
        <v>0</v>
      </c>
      <c r="R69" s="112"/>
      <c r="S69" s="112"/>
      <c r="T69" s="113">
        <v>0.246</v>
      </c>
      <c r="U69" s="112">
        <f t="shared" si="17"/>
        <v>1.72</v>
      </c>
      <c r="V69" s="114"/>
      <c r="W69" s="114"/>
      <c r="X69" s="114"/>
      <c r="Y69" s="114"/>
      <c r="Z69" s="114"/>
      <c r="AA69" s="114"/>
      <c r="AB69" s="114"/>
      <c r="AC69" s="114"/>
      <c r="AD69" s="114"/>
      <c r="AE69" s="114" t="s">
        <v>695</v>
      </c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</row>
    <row r="70" spans="1:60" outlineLevel="1">
      <c r="A70" s="107">
        <v>57</v>
      </c>
      <c r="B70" s="107" t="s">
        <v>815</v>
      </c>
      <c r="C70" s="108" t="s">
        <v>816</v>
      </c>
      <c r="D70" s="109" t="s">
        <v>38</v>
      </c>
      <c r="E70" s="110">
        <v>4</v>
      </c>
      <c r="F70" s="111">
        <v>0</v>
      </c>
      <c r="G70" s="111">
        <v>0</v>
      </c>
      <c r="H70" s="111">
        <v>84</v>
      </c>
      <c r="I70" s="111">
        <f t="shared" si="12"/>
        <v>336</v>
      </c>
      <c r="J70" s="111">
        <v>374</v>
      </c>
      <c r="K70" s="111">
        <f t="shared" si="13"/>
        <v>1496</v>
      </c>
      <c r="L70" s="111">
        <v>21</v>
      </c>
      <c r="M70" s="111">
        <f t="shared" si="14"/>
        <v>0</v>
      </c>
      <c r="N70" s="112">
        <v>1.8000000000000001E-4</v>
      </c>
      <c r="O70" s="112">
        <f t="shared" si="15"/>
        <v>7.2000000000000005E-4</v>
      </c>
      <c r="P70" s="112">
        <v>0</v>
      </c>
      <c r="Q70" s="112">
        <f t="shared" si="16"/>
        <v>0</v>
      </c>
      <c r="R70" s="112"/>
      <c r="S70" s="112"/>
      <c r="T70" s="113">
        <v>0</v>
      </c>
      <c r="U70" s="112">
        <f t="shared" si="17"/>
        <v>0</v>
      </c>
      <c r="V70" s="114"/>
      <c r="W70" s="114"/>
      <c r="X70" s="114"/>
      <c r="Y70" s="114"/>
      <c r="Z70" s="114"/>
      <c r="AA70" s="114"/>
      <c r="AB70" s="114"/>
      <c r="AC70" s="114"/>
      <c r="AD70" s="114"/>
      <c r="AE70" s="114" t="s">
        <v>695</v>
      </c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  <c r="AV70" s="114"/>
      <c r="AW70" s="114"/>
      <c r="AX70" s="114"/>
      <c r="AY70" s="114"/>
      <c r="AZ70" s="114"/>
      <c r="BA70" s="114"/>
      <c r="BB70" s="114"/>
      <c r="BC70" s="114"/>
      <c r="BD70" s="114"/>
      <c r="BE70" s="114"/>
      <c r="BF70" s="114"/>
      <c r="BG70" s="114"/>
      <c r="BH70" s="114"/>
    </row>
    <row r="71" spans="1:60" outlineLevel="1">
      <c r="A71" s="107">
        <v>58</v>
      </c>
      <c r="B71" s="107" t="s">
        <v>817</v>
      </c>
      <c r="C71" s="108" t="s">
        <v>818</v>
      </c>
      <c r="D71" s="109" t="s">
        <v>38</v>
      </c>
      <c r="E71" s="110">
        <v>9</v>
      </c>
      <c r="F71" s="111">
        <v>0</v>
      </c>
      <c r="G71" s="111">
        <v>0</v>
      </c>
      <c r="H71" s="111">
        <v>1886.36</v>
      </c>
      <c r="I71" s="111">
        <f t="shared" si="12"/>
        <v>16977.240000000002</v>
      </c>
      <c r="J71" s="111">
        <v>218.6400000000001</v>
      </c>
      <c r="K71" s="111">
        <f t="shared" si="13"/>
        <v>1967.76</v>
      </c>
      <c r="L71" s="111">
        <v>21</v>
      </c>
      <c r="M71" s="111">
        <f t="shared" si="14"/>
        <v>0</v>
      </c>
      <c r="N71" s="112">
        <v>8.4999999999999995E-4</v>
      </c>
      <c r="O71" s="112">
        <f t="shared" si="15"/>
        <v>7.6499999999999997E-3</v>
      </c>
      <c r="P71" s="112">
        <v>0</v>
      </c>
      <c r="Q71" s="112">
        <f t="shared" si="16"/>
        <v>0</v>
      </c>
      <c r="R71" s="112"/>
      <c r="S71" s="112"/>
      <c r="T71" s="113">
        <v>0.44500000000000001</v>
      </c>
      <c r="U71" s="112">
        <f t="shared" si="17"/>
        <v>4.01</v>
      </c>
      <c r="V71" s="114"/>
      <c r="W71" s="114"/>
      <c r="X71" s="114"/>
      <c r="Y71" s="114"/>
      <c r="Z71" s="114"/>
      <c r="AA71" s="114"/>
      <c r="AB71" s="114"/>
      <c r="AC71" s="114"/>
      <c r="AD71" s="114"/>
      <c r="AE71" s="114" t="s">
        <v>695</v>
      </c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/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</row>
    <row r="72" spans="1:60" outlineLevel="1">
      <c r="A72" s="107">
        <v>59</v>
      </c>
      <c r="B72" s="107" t="s">
        <v>819</v>
      </c>
      <c r="C72" s="108" t="s">
        <v>820</v>
      </c>
      <c r="D72" s="109" t="s">
        <v>38</v>
      </c>
      <c r="E72" s="110">
        <v>1</v>
      </c>
      <c r="F72" s="111">
        <v>0</v>
      </c>
      <c r="G72" s="111">
        <v>0</v>
      </c>
      <c r="H72" s="111">
        <v>1733.36</v>
      </c>
      <c r="I72" s="111">
        <f t="shared" si="12"/>
        <v>1733.36</v>
      </c>
      <c r="J72" s="111">
        <v>218.6400000000001</v>
      </c>
      <c r="K72" s="111">
        <f t="shared" si="13"/>
        <v>218.64</v>
      </c>
      <c r="L72" s="111">
        <v>21</v>
      </c>
      <c r="M72" s="111">
        <f t="shared" si="14"/>
        <v>0</v>
      </c>
      <c r="N72" s="112">
        <v>1.64E-3</v>
      </c>
      <c r="O72" s="112">
        <f t="shared" si="15"/>
        <v>1.64E-3</v>
      </c>
      <c r="P72" s="112">
        <v>0</v>
      </c>
      <c r="Q72" s="112">
        <f t="shared" si="16"/>
        <v>0</v>
      </c>
      <c r="R72" s="112"/>
      <c r="S72" s="112"/>
      <c r="T72" s="113">
        <v>0.44500000000000001</v>
      </c>
      <c r="U72" s="112">
        <f t="shared" si="17"/>
        <v>0.45</v>
      </c>
      <c r="V72" s="114"/>
      <c r="W72" s="114"/>
      <c r="X72" s="114"/>
      <c r="Y72" s="114"/>
      <c r="Z72" s="114"/>
      <c r="AA72" s="114"/>
      <c r="AB72" s="114"/>
      <c r="AC72" s="114"/>
      <c r="AD72" s="114"/>
      <c r="AE72" s="114" t="s">
        <v>695</v>
      </c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</row>
    <row r="73" spans="1:60" outlineLevel="1">
      <c r="A73" s="107">
        <v>60</v>
      </c>
      <c r="B73" s="107" t="s">
        <v>821</v>
      </c>
      <c r="C73" s="108" t="s">
        <v>822</v>
      </c>
      <c r="D73" s="109" t="s">
        <v>15</v>
      </c>
      <c r="E73" s="110">
        <v>2</v>
      </c>
      <c r="F73" s="111">
        <v>0</v>
      </c>
      <c r="G73" s="111">
        <v>0</v>
      </c>
      <c r="H73" s="111">
        <v>2314.77</v>
      </c>
      <c r="I73" s="111">
        <f t="shared" si="12"/>
        <v>4629.54</v>
      </c>
      <c r="J73" s="111">
        <v>320.23</v>
      </c>
      <c r="K73" s="111">
        <f t="shared" si="13"/>
        <v>640.46</v>
      </c>
      <c r="L73" s="111">
        <v>21</v>
      </c>
      <c r="M73" s="111">
        <f t="shared" si="14"/>
        <v>0</v>
      </c>
      <c r="N73" s="112">
        <v>1.5299999999999999E-3</v>
      </c>
      <c r="O73" s="112">
        <f t="shared" si="15"/>
        <v>3.0599999999999998E-3</v>
      </c>
      <c r="P73" s="112">
        <v>0</v>
      </c>
      <c r="Q73" s="112">
        <f t="shared" si="16"/>
        <v>0</v>
      </c>
      <c r="R73" s="112"/>
      <c r="S73" s="112"/>
      <c r="T73" s="113">
        <v>0.65500000000000003</v>
      </c>
      <c r="U73" s="112">
        <f t="shared" si="17"/>
        <v>1.31</v>
      </c>
      <c r="V73" s="114"/>
      <c r="W73" s="114"/>
      <c r="X73" s="114"/>
      <c r="Y73" s="114"/>
      <c r="Z73" s="114"/>
      <c r="AA73" s="114"/>
      <c r="AB73" s="114"/>
      <c r="AC73" s="114"/>
      <c r="AD73" s="114"/>
      <c r="AE73" s="114" t="s">
        <v>695</v>
      </c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</row>
    <row r="74" spans="1:60" outlineLevel="1">
      <c r="A74" s="107">
        <v>61</v>
      </c>
      <c r="B74" s="107" t="s">
        <v>823</v>
      </c>
      <c r="C74" s="108" t="s">
        <v>824</v>
      </c>
      <c r="D74" s="109" t="s">
        <v>35</v>
      </c>
      <c r="E74" s="110">
        <v>2</v>
      </c>
      <c r="F74" s="111">
        <v>0</v>
      </c>
      <c r="G74" s="111">
        <v>0</v>
      </c>
      <c r="H74" s="111">
        <v>0</v>
      </c>
      <c r="I74" s="111">
        <f t="shared" si="12"/>
        <v>0</v>
      </c>
      <c r="J74" s="111">
        <v>702</v>
      </c>
      <c r="K74" s="111">
        <f t="shared" si="13"/>
        <v>1404</v>
      </c>
      <c r="L74" s="111">
        <v>21</v>
      </c>
      <c r="M74" s="111">
        <f t="shared" si="14"/>
        <v>0</v>
      </c>
      <c r="N74" s="112">
        <v>0</v>
      </c>
      <c r="O74" s="112">
        <f t="shared" si="15"/>
        <v>0</v>
      </c>
      <c r="P74" s="112">
        <v>0</v>
      </c>
      <c r="Q74" s="112">
        <f t="shared" si="16"/>
        <v>0</v>
      </c>
      <c r="R74" s="112"/>
      <c r="S74" s="112"/>
      <c r="T74" s="113">
        <v>1.5169999999999999</v>
      </c>
      <c r="U74" s="112">
        <f t="shared" si="17"/>
        <v>3.03</v>
      </c>
      <c r="V74" s="114"/>
      <c r="W74" s="114"/>
      <c r="X74" s="114"/>
      <c r="Y74" s="114"/>
      <c r="Z74" s="114"/>
      <c r="AA74" s="114"/>
      <c r="AB74" s="114"/>
      <c r="AC74" s="114"/>
      <c r="AD74" s="114"/>
      <c r="AE74" s="114" t="s">
        <v>695</v>
      </c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</row>
    <row r="75" spans="1:60" outlineLevel="1">
      <c r="A75" s="107">
        <v>62</v>
      </c>
      <c r="B75" s="107" t="s">
        <v>825</v>
      </c>
      <c r="C75" s="108" t="s">
        <v>826</v>
      </c>
      <c r="D75" s="109" t="s">
        <v>15</v>
      </c>
      <c r="E75" s="110">
        <v>8</v>
      </c>
      <c r="F75" s="111">
        <v>0</v>
      </c>
      <c r="G75" s="111">
        <v>0</v>
      </c>
      <c r="H75" s="111">
        <v>184.08</v>
      </c>
      <c r="I75" s="111">
        <f t="shared" si="12"/>
        <v>1472.64</v>
      </c>
      <c r="J75" s="111">
        <v>60.919999999999987</v>
      </c>
      <c r="K75" s="111">
        <f t="shared" si="13"/>
        <v>487.36</v>
      </c>
      <c r="L75" s="111">
        <v>21</v>
      </c>
      <c r="M75" s="111">
        <f t="shared" si="14"/>
        <v>0</v>
      </c>
      <c r="N75" s="112">
        <v>2.4000000000000001E-4</v>
      </c>
      <c r="O75" s="112">
        <f t="shared" si="15"/>
        <v>1.92E-3</v>
      </c>
      <c r="P75" s="112">
        <v>0</v>
      </c>
      <c r="Q75" s="112">
        <f t="shared" si="16"/>
        <v>0</v>
      </c>
      <c r="R75" s="112"/>
      <c r="S75" s="112"/>
      <c r="T75" s="113">
        <v>0.124</v>
      </c>
      <c r="U75" s="112">
        <f t="shared" si="17"/>
        <v>0.99</v>
      </c>
      <c r="V75" s="114"/>
      <c r="W75" s="114"/>
      <c r="X75" s="114"/>
      <c r="Y75" s="114"/>
      <c r="Z75" s="114"/>
      <c r="AA75" s="114"/>
      <c r="AB75" s="114"/>
      <c r="AC75" s="114"/>
      <c r="AD75" s="114"/>
      <c r="AE75" s="114" t="s">
        <v>695</v>
      </c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</row>
    <row r="76" spans="1:60" outlineLevel="1">
      <c r="A76" s="107">
        <v>63</v>
      </c>
      <c r="B76" s="107" t="s">
        <v>827</v>
      </c>
      <c r="C76" s="108" t="s">
        <v>828</v>
      </c>
      <c r="D76" s="109" t="s">
        <v>15</v>
      </c>
      <c r="E76" s="110">
        <v>32</v>
      </c>
      <c r="F76" s="111">
        <v>0</v>
      </c>
      <c r="G76" s="111">
        <v>0</v>
      </c>
      <c r="H76" s="111">
        <v>178.08</v>
      </c>
      <c r="I76" s="111">
        <f t="shared" si="12"/>
        <v>5698.56</v>
      </c>
      <c r="J76" s="111">
        <v>60.919999999999987</v>
      </c>
      <c r="K76" s="111">
        <f t="shared" si="13"/>
        <v>1949.44</v>
      </c>
      <c r="L76" s="111">
        <v>21</v>
      </c>
      <c r="M76" s="111">
        <f t="shared" si="14"/>
        <v>0</v>
      </c>
      <c r="N76" s="112">
        <v>2.4000000000000001E-4</v>
      </c>
      <c r="O76" s="112">
        <f t="shared" si="15"/>
        <v>7.6800000000000002E-3</v>
      </c>
      <c r="P76" s="112">
        <v>0</v>
      </c>
      <c r="Q76" s="112">
        <f t="shared" si="16"/>
        <v>0</v>
      </c>
      <c r="R76" s="112"/>
      <c r="S76" s="112"/>
      <c r="T76" s="113">
        <v>0.124</v>
      </c>
      <c r="U76" s="112">
        <f t="shared" si="17"/>
        <v>3.97</v>
      </c>
      <c r="V76" s="114"/>
      <c r="W76" s="114"/>
      <c r="X76" s="114"/>
      <c r="Y76" s="114"/>
      <c r="Z76" s="114"/>
      <c r="AA76" s="114"/>
      <c r="AB76" s="114"/>
      <c r="AC76" s="114"/>
      <c r="AD76" s="114"/>
      <c r="AE76" s="114" t="s">
        <v>695</v>
      </c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</row>
    <row r="77" spans="1:60" outlineLevel="1">
      <c r="A77" s="107">
        <v>64</v>
      </c>
      <c r="B77" s="107" t="s">
        <v>829</v>
      </c>
      <c r="C77" s="108" t="s">
        <v>830</v>
      </c>
      <c r="D77" s="109" t="s">
        <v>15</v>
      </c>
      <c r="E77" s="110">
        <v>12</v>
      </c>
      <c r="F77" s="111">
        <v>0</v>
      </c>
      <c r="G77" s="111">
        <v>0</v>
      </c>
      <c r="H77" s="111">
        <v>212.58</v>
      </c>
      <c r="I77" s="111">
        <f t="shared" si="12"/>
        <v>2550.96</v>
      </c>
      <c r="J77" s="111">
        <v>60.919999999999987</v>
      </c>
      <c r="K77" s="111">
        <f t="shared" si="13"/>
        <v>731.04</v>
      </c>
      <c r="L77" s="111">
        <v>21</v>
      </c>
      <c r="M77" s="111">
        <f t="shared" si="14"/>
        <v>0</v>
      </c>
      <c r="N77" s="112">
        <v>2.4000000000000001E-4</v>
      </c>
      <c r="O77" s="112">
        <f t="shared" si="15"/>
        <v>2.8800000000000002E-3</v>
      </c>
      <c r="P77" s="112">
        <v>0</v>
      </c>
      <c r="Q77" s="112">
        <f t="shared" si="16"/>
        <v>0</v>
      </c>
      <c r="R77" s="112"/>
      <c r="S77" s="112"/>
      <c r="T77" s="113">
        <v>0.124</v>
      </c>
      <c r="U77" s="112">
        <f t="shared" si="17"/>
        <v>1.49</v>
      </c>
      <c r="V77" s="114"/>
      <c r="W77" s="114"/>
      <c r="X77" s="114"/>
      <c r="Y77" s="114"/>
      <c r="Z77" s="114"/>
      <c r="AA77" s="114"/>
      <c r="AB77" s="114"/>
      <c r="AC77" s="114"/>
      <c r="AD77" s="114"/>
      <c r="AE77" s="114" t="s">
        <v>695</v>
      </c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4"/>
      <c r="BH77" s="114"/>
    </row>
    <row r="78" spans="1:60">
      <c r="A78" s="115" t="s">
        <v>689</v>
      </c>
      <c r="B78" s="115" t="s">
        <v>831</v>
      </c>
      <c r="C78" s="116" t="s">
        <v>832</v>
      </c>
      <c r="D78" s="117"/>
      <c r="E78" s="118"/>
      <c r="F78" s="119"/>
      <c r="G78" s="119">
        <f>SUMIF(AE79:AE81,"&lt;&gt;NOR",G79:G81)</f>
        <v>0</v>
      </c>
      <c r="H78" s="119"/>
      <c r="I78" s="119">
        <f>SUM(I79:I81)</f>
        <v>61414.64</v>
      </c>
      <c r="J78" s="119"/>
      <c r="K78" s="119">
        <f>SUM(K79:K81)</f>
        <v>19025.36</v>
      </c>
      <c r="L78" s="119"/>
      <c r="M78" s="119">
        <f>SUM(M79:M81)</f>
        <v>0</v>
      </c>
      <c r="N78" s="120"/>
      <c r="O78" s="120">
        <f>SUM(O79:O81)</f>
        <v>8.4000000000000005E-2</v>
      </c>
      <c r="P78" s="120"/>
      <c r="Q78" s="120">
        <f>SUM(Q79:Q81)</f>
        <v>0</v>
      </c>
      <c r="R78" s="120"/>
      <c r="S78" s="120"/>
      <c r="T78" s="121"/>
      <c r="U78" s="120">
        <f>SUM(U79:U81)</f>
        <v>16.899999999999999</v>
      </c>
      <c r="AE78" s="89" t="s">
        <v>692</v>
      </c>
    </row>
    <row r="79" spans="1:60" outlineLevel="1">
      <c r="A79" s="107">
        <v>65</v>
      </c>
      <c r="B79" s="107" t="s">
        <v>833</v>
      </c>
      <c r="C79" s="108" t="s">
        <v>834</v>
      </c>
      <c r="D79" s="109" t="s">
        <v>15</v>
      </c>
      <c r="E79" s="110">
        <v>2</v>
      </c>
      <c r="F79" s="111">
        <v>0</v>
      </c>
      <c r="G79" s="111">
        <v>0</v>
      </c>
      <c r="H79" s="111">
        <v>4168.3599999999997</v>
      </c>
      <c r="I79" s="111">
        <f>ROUND(E79*H79,2)</f>
        <v>8336.7199999999993</v>
      </c>
      <c r="J79" s="111">
        <v>731.64000000000033</v>
      </c>
      <c r="K79" s="111">
        <f>ROUND(E79*J79,2)</f>
        <v>1463.28</v>
      </c>
      <c r="L79" s="111">
        <v>21</v>
      </c>
      <c r="M79" s="111">
        <f>G79*(1+L79/100)</f>
        <v>0</v>
      </c>
      <c r="N79" s="112">
        <v>6.0000000000000001E-3</v>
      </c>
      <c r="O79" s="112">
        <f>ROUND(E79*N79,5)</f>
        <v>1.2E-2</v>
      </c>
      <c r="P79" s="112">
        <v>0</v>
      </c>
      <c r="Q79" s="112">
        <f>ROUND(E79*P79,5)</f>
        <v>0</v>
      </c>
      <c r="R79" s="112"/>
      <c r="S79" s="112"/>
      <c r="T79" s="113">
        <v>1.37</v>
      </c>
      <c r="U79" s="112">
        <f>ROUND(E79*T79,2)</f>
        <v>2.74</v>
      </c>
      <c r="V79" s="114"/>
      <c r="W79" s="114"/>
      <c r="X79" s="114"/>
      <c r="Y79" s="114"/>
      <c r="Z79" s="114"/>
      <c r="AA79" s="114"/>
      <c r="AB79" s="114"/>
      <c r="AC79" s="114"/>
      <c r="AD79" s="114"/>
      <c r="AE79" s="114" t="s">
        <v>695</v>
      </c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  <c r="AV79" s="114"/>
      <c r="AW79" s="114"/>
      <c r="AX79" s="114"/>
      <c r="AY79" s="114"/>
      <c r="AZ79" s="114"/>
      <c r="BA79" s="114"/>
      <c r="BB79" s="114"/>
      <c r="BC79" s="114"/>
      <c r="BD79" s="114"/>
      <c r="BE79" s="114"/>
      <c r="BF79" s="114"/>
      <c r="BG79" s="114"/>
      <c r="BH79" s="114"/>
    </row>
    <row r="80" spans="1:60" outlineLevel="1">
      <c r="A80" s="107">
        <v>66</v>
      </c>
      <c r="B80" s="107" t="s">
        <v>835</v>
      </c>
      <c r="C80" s="108" t="s">
        <v>836</v>
      </c>
      <c r="D80" s="109" t="s">
        <v>15</v>
      </c>
      <c r="E80" s="110">
        <v>6</v>
      </c>
      <c r="F80" s="111">
        <v>0</v>
      </c>
      <c r="G80" s="111">
        <v>0</v>
      </c>
      <c r="H80" s="111">
        <v>6634.74</v>
      </c>
      <c r="I80" s="111">
        <f>ROUND(E80*H80,2)</f>
        <v>39808.44</v>
      </c>
      <c r="J80" s="111">
        <v>945.26000000000022</v>
      </c>
      <c r="K80" s="111">
        <f>ROUND(E80*J80,2)</f>
        <v>5671.56</v>
      </c>
      <c r="L80" s="111">
        <v>21</v>
      </c>
      <c r="M80" s="111">
        <f>G80*(1+L80/100)</f>
        <v>0</v>
      </c>
      <c r="N80" s="112">
        <v>8.9999999999999993E-3</v>
      </c>
      <c r="O80" s="112">
        <f>ROUND(E80*N80,5)</f>
        <v>5.3999999999999999E-2</v>
      </c>
      <c r="P80" s="112">
        <v>0</v>
      </c>
      <c r="Q80" s="112">
        <f>ROUND(E80*P80,5)</f>
        <v>0</v>
      </c>
      <c r="R80" s="112"/>
      <c r="S80" s="112"/>
      <c r="T80" s="113">
        <v>1.77</v>
      </c>
      <c r="U80" s="112">
        <f>ROUND(E80*T80,2)</f>
        <v>10.62</v>
      </c>
      <c r="V80" s="114"/>
      <c r="W80" s="114"/>
      <c r="X80" s="114"/>
      <c r="Y80" s="114"/>
      <c r="Z80" s="114"/>
      <c r="AA80" s="114"/>
      <c r="AB80" s="114"/>
      <c r="AC80" s="114"/>
      <c r="AD80" s="114"/>
      <c r="AE80" s="114" t="s">
        <v>695</v>
      </c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4"/>
      <c r="AX80" s="114"/>
      <c r="AY80" s="114"/>
      <c r="AZ80" s="114"/>
      <c r="BA80" s="114"/>
      <c r="BB80" s="114"/>
      <c r="BC80" s="114"/>
      <c r="BD80" s="114"/>
      <c r="BE80" s="114"/>
      <c r="BF80" s="114"/>
      <c r="BG80" s="114"/>
      <c r="BH80" s="114"/>
    </row>
    <row r="81" spans="1:60" outlineLevel="1">
      <c r="A81" s="107">
        <v>67</v>
      </c>
      <c r="B81" s="107" t="s">
        <v>835</v>
      </c>
      <c r="C81" s="108" t="s">
        <v>837</v>
      </c>
      <c r="D81" s="109" t="s">
        <v>15</v>
      </c>
      <c r="E81" s="110">
        <v>2</v>
      </c>
      <c r="F81" s="111">
        <v>0</v>
      </c>
      <c r="G81" s="111">
        <v>0</v>
      </c>
      <c r="H81" s="111">
        <v>6634.74</v>
      </c>
      <c r="I81" s="111">
        <f>ROUND(E81*H81,2)</f>
        <v>13269.48</v>
      </c>
      <c r="J81" s="111">
        <v>5945.26</v>
      </c>
      <c r="K81" s="111">
        <f>ROUND(E81*J81,2)</f>
        <v>11890.52</v>
      </c>
      <c r="L81" s="111">
        <v>21</v>
      </c>
      <c r="M81" s="111">
        <f>G81*(1+L81/100)</f>
        <v>0</v>
      </c>
      <c r="N81" s="112">
        <v>8.9999999999999993E-3</v>
      </c>
      <c r="O81" s="112">
        <f>ROUND(E81*N81,5)</f>
        <v>1.7999999999999999E-2</v>
      </c>
      <c r="P81" s="112">
        <v>0</v>
      </c>
      <c r="Q81" s="112">
        <f>ROUND(E81*P81,5)</f>
        <v>0</v>
      </c>
      <c r="R81" s="112"/>
      <c r="S81" s="112"/>
      <c r="T81" s="113">
        <v>1.77</v>
      </c>
      <c r="U81" s="112">
        <f>ROUND(E81*T81,2)</f>
        <v>3.54</v>
      </c>
      <c r="V81" s="114"/>
      <c r="W81" s="114"/>
      <c r="X81" s="114"/>
      <c r="Y81" s="114"/>
      <c r="Z81" s="114"/>
      <c r="AA81" s="114"/>
      <c r="AB81" s="114"/>
      <c r="AC81" s="114"/>
      <c r="AD81" s="114"/>
      <c r="AE81" s="114" t="s">
        <v>695</v>
      </c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4"/>
      <c r="BC81" s="114"/>
      <c r="BD81" s="114"/>
      <c r="BE81" s="114"/>
      <c r="BF81" s="114"/>
      <c r="BG81" s="114"/>
      <c r="BH81" s="114"/>
    </row>
    <row r="82" spans="1:60">
      <c r="A82" s="115" t="s">
        <v>689</v>
      </c>
      <c r="B82" s="115" t="s">
        <v>838</v>
      </c>
      <c r="C82" s="116" t="s">
        <v>839</v>
      </c>
      <c r="D82" s="117"/>
      <c r="E82" s="118"/>
      <c r="F82" s="119"/>
      <c r="G82" s="119">
        <f>SUMIF(AE83:AE83,"&lt;&gt;NOR",G83:G83)</f>
        <v>0</v>
      </c>
      <c r="H82" s="119"/>
      <c r="I82" s="119">
        <f>SUM(I83:I83)</f>
        <v>0</v>
      </c>
      <c r="J82" s="119"/>
      <c r="K82" s="119">
        <f>SUM(K83:K83)</f>
        <v>5000</v>
      </c>
      <c r="L82" s="119"/>
      <c r="M82" s="119">
        <f>SUM(M83:M83)</f>
        <v>0</v>
      </c>
      <c r="N82" s="120"/>
      <c r="O82" s="120">
        <f>SUM(O83:O83)</f>
        <v>0</v>
      </c>
      <c r="P82" s="120"/>
      <c r="Q82" s="120">
        <f>SUM(Q83:Q83)</f>
        <v>0</v>
      </c>
      <c r="R82" s="120"/>
      <c r="S82" s="120"/>
      <c r="T82" s="121"/>
      <c r="U82" s="120">
        <f>SUM(U83:U83)</f>
        <v>0</v>
      </c>
      <c r="AE82" s="89" t="s">
        <v>692</v>
      </c>
    </row>
    <row r="83" spans="1:60" outlineLevel="1">
      <c r="A83" s="122">
        <v>68</v>
      </c>
      <c r="B83" s="122" t="s">
        <v>840</v>
      </c>
      <c r="C83" s="123" t="s">
        <v>841</v>
      </c>
      <c r="D83" s="124" t="s">
        <v>842</v>
      </c>
      <c r="E83" s="125">
        <v>1</v>
      </c>
      <c r="F83" s="126">
        <v>0</v>
      </c>
      <c r="G83" s="126">
        <v>0</v>
      </c>
      <c r="H83" s="126">
        <v>0</v>
      </c>
      <c r="I83" s="126">
        <f>ROUND(E83*H83,2)</f>
        <v>0</v>
      </c>
      <c r="J83" s="126">
        <v>5000</v>
      </c>
      <c r="K83" s="126">
        <f>ROUND(E83*J83,2)</f>
        <v>5000</v>
      </c>
      <c r="L83" s="126">
        <v>21</v>
      </c>
      <c r="M83" s="126">
        <f>G83*(1+L83/100)</f>
        <v>0</v>
      </c>
      <c r="N83" s="127">
        <v>0</v>
      </c>
      <c r="O83" s="127">
        <f>ROUND(E83*N83,5)</f>
        <v>0</v>
      </c>
      <c r="P83" s="127">
        <v>0</v>
      </c>
      <c r="Q83" s="127">
        <f>ROUND(E83*P83,5)</f>
        <v>0</v>
      </c>
      <c r="R83" s="127"/>
      <c r="S83" s="127"/>
      <c r="T83" s="128">
        <v>0</v>
      </c>
      <c r="U83" s="127">
        <f>ROUND(E83*T83,2)</f>
        <v>0</v>
      </c>
      <c r="V83" s="114"/>
      <c r="W83" s="114"/>
      <c r="X83" s="114"/>
      <c r="Y83" s="114"/>
      <c r="Z83" s="114"/>
      <c r="AA83" s="114"/>
      <c r="AB83" s="114"/>
      <c r="AC83" s="114"/>
      <c r="AD83" s="114"/>
      <c r="AE83" s="114" t="s">
        <v>695</v>
      </c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  <c r="AV83" s="114"/>
      <c r="AW83" s="114"/>
      <c r="AX83" s="114"/>
      <c r="AY83" s="114"/>
      <c r="AZ83" s="114"/>
      <c r="BA83" s="114"/>
      <c r="BB83" s="114"/>
      <c r="BC83" s="114"/>
      <c r="BD83" s="114"/>
      <c r="BE83" s="114"/>
      <c r="BF83" s="114"/>
      <c r="BG83" s="114"/>
      <c r="BH83" s="114"/>
    </row>
    <row r="84" spans="1:60">
      <c r="A84" s="129"/>
      <c r="B84" s="133" t="s">
        <v>845</v>
      </c>
      <c r="C84" s="130" t="s">
        <v>843</v>
      </c>
      <c r="D84" s="129"/>
      <c r="E84" s="129"/>
      <c r="F84" s="129"/>
      <c r="G84" s="134">
        <f>G8+G11+G13+G16+G39+G58+G78+G82</f>
        <v>0</v>
      </c>
      <c r="H84" s="129"/>
      <c r="I84" s="129"/>
      <c r="J84" s="129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AC84" s="89">
        <v>15</v>
      </c>
      <c r="AD84" s="89">
        <v>21</v>
      </c>
    </row>
    <row r="85" spans="1:60">
      <c r="C85" s="132"/>
      <c r="AE85" s="89" t="s">
        <v>844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B4F20-1C39-44C9-A36B-A8D67EEB0545}">
  <sheetPr>
    <outlinePr summaryBelow="0"/>
  </sheetPr>
  <dimension ref="A1:BH35"/>
  <sheetViews>
    <sheetView workbookViewId="0">
      <selection sqref="A1:G1"/>
    </sheetView>
  </sheetViews>
  <sheetFormatPr defaultRowHeight="12.75" outlineLevelRow="1"/>
  <cols>
    <col min="1" max="1" width="4.28515625" style="89" customWidth="1"/>
    <col min="2" max="2" width="14.42578125" style="131" customWidth="1"/>
    <col min="3" max="3" width="38.28515625" style="131" customWidth="1"/>
    <col min="4" max="4" width="4.42578125" style="89" customWidth="1"/>
    <col min="5" max="5" width="10.42578125" style="89" customWidth="1"/>
    <col min="6" max="6" width="9.7109375" style="89" customWidth="1"/>
    <col min="7" max="7" width="12.5703125" style="89" customWidth="1"/>
    <col min="8" max="21" width="0" style="89" hidden="1" customWidth="1"/>
    <col min="22" max="28" width="9.140625" style="89"/>
    <col min="29" max="39" width="0" style="89" hidden="1" customWidth="1"/>
    <col min="40" max="16384" width="9.140625" style="89"/>
  </cols>
  <sheetData>
    <row r="1" spans="1:60" ht="15.75" customHeight="1">
      <c r="A1" s="277" t="s">
        <v>660</v>
      </c>
      <c r="B1" s="277"/>
      <c r="C1" s="277"/>
      <c r="D1" s="277"/>
      <c r="E1" s="277"/>
      <c r="F1" s="277"/>
      <c r="G1" s="277"/>
      <c r="AE1" s="89" t="s">
        <v>661</v>
      </c>
    </row>
    <row r="2" spans="1:60" ht="25.15" customHeight="1">
      <c r="A2" s="90" t="s">
        <v>662</v>
      </c>
      <c r="B2" s="91"/>
      <c r="C2" s="278"/>
      <c r="D2" s="279"/>
      <c r="E2" s="279"/>
      <c r="F2" s="279"/>
      <c r="G2" s="280"/>
      <c r="AE2" s="89" t="s">
        <v>663</v>
      </c>
    </row>
    <row r="3" spans="1:60" ht="25.15" hidden="1" customHeight="1">
      <c r="A3" s="90" t="s">
        <v>664</v>
      </c>
      <c r="B3" s="91"/>
      <c r="C3" s="278"/>
      <c r="D3" s="279"/>
      <c r="E3" s="279"/>
      <c r="F3" s="279"/>
      <c r="G3" s="280"/>
      <c r="AE3" s="89" t="s">
        <v>665</v>
      </c>
    </row>
    <row r="4" spans="1:60" ht="25.15" hidden="1" customHeight="1">
      <c r="A4" s="90" t="s">
        <v>666</v>
      </c>
      <c r="B4" s="91"/>
      <c r="C4" s="278"/>
      <c r="D4" s="279"/>
      <c r="E4" s="279"/>
      <c r="F4" s="279"/>
      <c r="G4" s="280"/>
      <c r="AE4" s="89" t="s">
        <v>667</v>
      </c>
    </row>
    <row r="5" spans="1:60" hidden="1">
      <c r="A5" s="92" t="s">
        <v>668</v>
      </c>
      <c r="B5" s="93"/>
      <c r="C5" s="93"/>
      <c r="D5" s="94"/>
      <c r="E5" s="94"/>
      <c r="F5" s="94"/>
      <c r="G5" s="95"/>
      <c r="AE5" s="89" t="s">
        <v>669</v>
      </c>
    </row>
    <row r="7" spans="1:60" ht="38.25">
      <c r="A7" s="96" t="s">
        <v>670</v>
      </c>
      <c r="B7" s="97" t="s">
        <v>671</v>
      </c>
      <c r="C7" s="97" t="s">
        <v>672</v>
      </c>
      <c r="D7" s="96" t="s">
        <v>11</v>
      </c>
      <c r="E7" s="96" t="s">
        <v>673</v>
      </c>
      <c r="F7" s="98" t="s">
        <v>674</v>
      </c>
      <c r="G7" s="96" t="s">
        <v>675</v>
      </c>
      <c r="H7" s="99" t="s">
        <v>676</v>
      </c>
      <c r="I7" s="99" t="s">
        <v>677</v>
      </c>
      <c r="J7" s="99" t="s">
        <v>678</v>
      </c>
      <c r="K7" s="99" t="s">
        <v>679</v>
      </c>
      <c r="L7" s="99" t="s">
        <v>0</v>
      </c>
      <c r="M7" s="99" t="s">
        <v>680</v>
      </c>
      <c r="N7" s="99" t="s">
        <v>681</v>
      </c>
      <c r="O7" s="99" t="s">
        <v>682</v>
      </c>
      <c r="P7" s="99" t="s">
        <v>683</v>
      </c>
      <c r="Q7" s="99" t="s">
        <v>684</v>
      </c>
      <c r="R7" s="99" t="s">
        <v>685</v>
      </c>
      <c r="S7" s="99" t="s">
        <v>686</v>
      </c>
      <c r="T7" s="99" t="s">
        <v>687</v>
      </c>
      <c r="U7" s="99" t="s">
        <v>688</v>
      </c>
    </row>
    <row r="8" spans="1:60">
      <c r="A8" s="100" t="s">
        <v>689</v>
      </c>
      <c r="B8" s="101" t="s">
        <v>699</v>
      </c>
      <c r="C8" s="102" t="s">
        <v>700</v>
      </c>
      <c r="D8" s="103"/>
      <c r="E8" s="104"/>
      <c r="F8" s="105"/>
      <c r="G8" s="105">
        <f>SUMIF(AE9:AE9,"&lt;&gt;NOR",G9:G9)</f>
        <v>0</v>
      </c>
      <c r="H8" s="105"/>
      <c r="I8" s="105">
        <f>SUM(I9:I9)</f>
        <v>179.18</v>
      </c>
      <c r="J8" s="105"/>
      <c r="K8" s="105">
        <f>SUM(K9:K9)</f>
        <v>3820.82</v>
      </c>
      <c r="L8" s="105"/>
      <c r="M8" s="105">
        <f>SUM(M9:M9)</f>
        <v>0</v>
      </c>
      <c r="N8" s="106"/>
      <c r="O8" s="106">
        <f>SUM(O9:O9)</f>
        <v>0.15039</v>
      </c>
      <c r="P8" s="106"/>
      <c r="Q8" s="106">
        <f>SUM(Q9:Q9)</f>
        <v>0</v>
      </c>
      <c r="R8" s="106"/>
      <c r="S8" s="106"/>
      <c r="T8" s="100"/>
      <c r="U8" s="106">
        <f>SUM(U9:U9)</f>
        <v>2.1</v>
      </c>
      <c r="AE8" s="89" t="s">
        <v>692</v>
      </c>
    </row>
    <row r="9" spans="1:60" outlineLevel="1">
      <c r="A9" s="107">
        <v>1</v>
      </c>
      <c r="B9" s="107" t="s">
        <v>701</v>
      </c>
      <c r="C9" s="108" t="s">
        <v>702</v>
      </c>
      <c r="D9" s="109" t="s">
        <v>703</v>
      </c>
      <c r="E9" s="110">
        <v>1</v>
      </c>
      <c r="F9" s="111">
        <v>0</v>
      </c>
      <c r="G9" s="111">
        <v>0</v>
      </c>
      <c r="H9" s="111">
        <v>179.18</v>
      </c>
      <c r="I9" s="111">
        <f>ROUND(E9*H9,2)</f>
        <v>179.18</v>
      </c>
      <c r="J9" s="111">
        <v>3820.82</v>
      </c>
      <c r="K9" s="111">
        <f>ROUND(E9*J9,2)</f>
        <v>3820.82</v>
      </c>
      <c r="L9" s="111">
        <v>21</v>
      </c>
      <c r="M9" s="111">
        <f>G9*(1+L9/100)</f>
        <v>0</v>
      </c>
      <c r="N9" s="112">
        <v>0.15039</v>
      </c>
      <c r="O9" s="112">
        <f>ROUND(E9*N9,5)</f>
        <v>0.15039</v>
      </c>
      <c r="P9" s="112">
        <v>0</v>
      </c>
      <c r="Q9" s="112">
        <f>ROUND(E9*P9,5)</f>
        <v>0</v>
      </c>
      <c r="R9" s="112"/>
      <c r="S9" s="112"/>
      <c r="T9" s="113">
        <v>2.0999599999999998</v>
      </c>
      <c r="U9" s="112">
        <f>ROUND(E9*T9,2)</f>
        <v>2.1</v>
      </c>
      <c r="V9" s="114"/>
      <c r="W9" s="114"/>
      <c r="X9" s="114"/>
      <c r="Y9" s="114"/>
      <c r="Z9" s="114"/>
      <c r="AA9" s="114"/>
      <c r="AB9" s="114"/>
      <c r="AC9" s="114"/>
      <c r="AD9" s="114"/>
      <c r="AE9" s="114" t="s">
        <v>695</v>
      </c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1:60">
      <c r="A10" s="115" t="s">
        <v>689</v>
      </c>
      <c r="B10" s="115" t="s">
        <v>846</v>
      </c>
      <c r="C10" s="116" t="s">
        <v>847</v>
      </c>
      <c r="D10" s="117"/>
      <c r="E10" s="118"/>
      <c r="F10" s="119"/>
      <c r="G10" s="119">
        <f>SUMIF(AE11:AE14,"&lt;&gt;NOR",G11:G14)</f>
        <v>0</v>
      </c>
      <c r="H10" s="119"/>
      <c r="I10" s="119">
        <f>SUM(I11:I14)</f>
        <v>61362.21</v>
      </c>
      <c r="J10" s="119"/>
      <c r="K10" s="119">
        <f>SUM(K11:K14)</f>
        <v>39932.79</v>
      </c>
      <c r="L10" s="119"/>
      <c r="M10" s="119">
        <f>SUM(M11:M14)</f>
        <v>0</v>
      </c>
      <c r="N10" s="120"/>
      <c r="O10" s="120">
        <f>SUM(O11:O14)</f>
        <v>5.8280000000000005E-2</v>
      </c>
      <c r="P10" s="120"/>
      <c r="Q10" s="120">
        <f>SUM(Q11:Q14)</f>
        <v>0</v>
      </c>
      <c r="R10" s="120"/>
      <c r="S10" s="120"/>
      <c r="T10" s="121"/>
      <c r="U10" s="120">
        <f>SUM(U11:U14)</f>
        <v>16.52</v>
      </c>
      <c r="AE10" s="89" t="s">
        <v>692</v>
      </c>
    </row>
    <row r="11" spans="1:60" outlineLevel="1">
      <c r="A11" s="107">
        <v>2</v>
      </c>
      <c r="B11" s="107" t="s">
        <v>848</v>
      </c>
      <c r="C11" s="108" t="s">
        <v>849</v>
      </c>
      <c r="D11" s="109" t="s">
        <v>15</v>
      </c>
      <c r="E11" s="110">
        <v>1</v>
      </c>
      <c r="F11" s="111">
        <v>0</v>
      </c>
      <c r="G11" s="111">
        <v>0</v>
      </c>
      <c r="H11" s="111">
        <v>294.45999999999998</v>
      </c>
      <c r="I11" s="111">
        <f>ROUND(E11*H11,2)</f>
        <v>294.45999999999998</v>
      </c>
      <c r="J11" s="111">
        <v>4480.54</v>
      </c>
      <c r="K11" s="111">
        <f>ROUND(E11*J11,2)</f>
        <v>4480.54</v>
      </c>
      <c r="L11" s="111">
        <v>21</v>
      </c>
      <c r="M11" s="111">
        <f>G11*(1+L11/100)</f>
        <v>0</v>
      </c>
      <c r="N11" s="112">
        <v>7.3999999999999999E-4</v>
      </c>
      <c r="O11" s="112">
        <f>ROUND(E11*N11,5)</f>
        <v>7.3999999999999999E-4</v>
      </c>
      <c r="P11" s="112">
        <v>0</v>
      </c>
      <c r="Q11" s="112">
        <f>ROUND(E11*P11,5)</f>
        <v>0</v>
      </c>
      <c r="R11" s="112"/>
      <c r="S11" s="112"/>
      <c r="T11" s="113">
        <v>8.2569999999999997</v>
      </c>
      <c r="U11" s="112">
        <f>ROUND(E11*T11,2)</f>
        <v>8.26</v>
      </c>
      <c r="V11" s="114"/>
      <c r="W11" s="114"/>
      <c r="X11" s="114"/>
      <c r="Y11" s="114"/>
      <c r="Z11" s="114"/>
      <c r="AA11" s="114"/>
      <c r="AB11" s="114"/>
      <c r="AC11" s="114"/>
      <c r="AD11" s="114"/>
      <c r="AE11" s="114" t="s">
        <v>695</v>
      </c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</row>
    <row r="12" spans="1:60" outlineLevel="1">
      <c r="A12" s="107">
        <v>3</v>
      </c>
      <c r="B12" s="107" t="s">
        <v>850</v>
      </c>
      <c r="C12" s="108" t="s">
        <v>851</v>
      </c>
      <c r="D12" s="109" t="s">
        <v>15</v>
      </c>
      <c r="E12" s="110">
        <v>1</v>
      </c>
      <c r="F12" s="111">
        <v>0</v>
      </c>
      <c r="G12" s="111">
        <v>0</v>
      </c>
      <c r="H12" s="111">
        <v>167.75</v>
      </c>
      <c r="I12" s="111">
        <f>ROUND(E12*H12,2)</f>
        <v>167.75</v>
      </c>
      <c r="J12" s="111">
        <v>2332.25</v>
      </c>
      <c r="K12" s="111">
        <f>ROUND(E12*J12,2)</f>
        <v>2332.25</v>
      </c>
      <c r="L12" s="111">
        <v>21</v>
      </c>
      <c r="M12" s="111">
        <f>G12*(1+L12/100)</f>
        <v>0</v>
      </c>
      <c r="N12" s="112">
        <v>7.3999999999999999E-4</v>
      </c>
      <c r="O12" s="112">
        <f>ROUND(E12*N12,5)</f>
        <v>7.3999999999999999E-4</v>
      </c>
      <c r="P12" s="112">
        <v>0</v>
      </c>
      <c r="Q12" s="112">
        <f>ROUND(E12*P12,5)</f>
        <v>0</v>
      </c>
      <c r="R12" s="112"/>
      <c r="S12" s="112"/>
      <c r="T12" s="113">
        <v>8.2569999999999997</v>
      </c>
      <c r="U12" s="112">
        <f>ROUND(E12*T12,2)</f>
        <v>8.26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 t="s">
        <v>695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</row>
    <row r="13" spans="1:60" outlineLevel="1">
      <c r="A13" s="107">
        <v>4</v>
      </c>
      <c r="B13" s="107" t="s">
        <v>852</v>
      </c>
      <c r="C13" s="108" t="s">
        <v>853</v>
      </c>
      <c r="D13" s="109" t="s">
        <v>38</v>
      </c>
      <c r="E13" s="110">
        <v>1</v>
      </c>
      <c r="F13" s="111">
        <v>0</v>
      </c>
      <c r="G13" s="111">
        <v>0</v>
      </c>
      <c r="H13" s="111">
        <v>1630</v>
      </c>
      <c r="I13" s="111">
        <f>ROUND(E13*H13,2)</f>
        <v>1630</v>
      </c>
      <c r="J13" s="111">
        <v>33120</v>
      </c>
      <c r="K13" s="111">
        <f>ROUND(E13*J13,2)</f>
        <v>33120</v>
      </c>
      <c r="L13" s="111">
        <v>21</v>
      </c>
      <c r="M13" s="111">
        <f>G13*(1+L13/100)</f>
        <v>0</v>
      </c>
      <c r="N13" s="112">
        <v>0</v>
      </c>
      <c r="O13" s="112">
        <f>ROUND(E13*N13,5)</f>
        <v>0</v>
      </c>
      <c r="P13" s="112">
        <v>0</v>
      </c>
      <c r="Q13" s="112">
        <f>ROUND(E13*P13,5)</f>
        <v>0</v>
      </c>
      <c r="R13" s="112"/>
      <c r="S13" s="112"/>
      <c r="T13" s="113">
        <v>0</v>
      </c>
      <c r="U13" s="112">
        <f>ROUND(E13*T13,2)</f>
        <v>0</v>
      </c>
      <c r="V13" s="114"/>
      <c r="W13" s="114"/>
      <c r="X13" s="114"/>
      <c r="Y13" s="114"/>
      <c r="Z13" s="114"/>
      <c r="AA13" s="114"/>
      <c r="AB13" s="114"/>
      <c r="AC13" s="114"/>
      <c r="AD13" s="114"/>
      <c r="AE13" s="114" t="s">
        <v>695</v>
      </c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</row>
    <row r="14" spans="1:60" ht="22.5" outlineLevel="1">
      <c r="A14" s="107">
        <v>5</v>
      </c>
      <c r="B14" s="107" t="s">
        <v>854</v>
      </c>
      <c r="C14" s="108" t="s">
        <v>855</v>
      </c>
      <c r="D14" s="109" t="s">
        <v>38</v>
      </c>
      <c r="E14" s="110">
        <v>1</v>
      </c>
      <c r="F14" s="111">
        <v>0</v>
      </c>
      <c r="G14" s="111">
        <v>0</v>
      </c>
      <c r="H14" s="111">
        <v>59270</v>
      </c>
      <c r="I14" s="111">
        <f>ROUND(E14*H14,2)</f>
        <v>59270</v>
      </c>
      <c r="J14" s="111">
        <v>0</v>
      </c>
      <c r="K14" s="111">
        <f>ROUND(E14*J14,2)</f>
        <v>0</v>
      </c>
      <c r="L14" s="111">
        <v>21</v>
      </c>
      <c r="M14" s="111">
        <f>G14*(1+L14/100)</f>
        <v>0</v>
      </c>
      <c r="N14" s="112">
        <v>5.6800000000000003E-2</v>
      </c>
      <c r="O14" s="112">
        <f>ROUND(E14*N14,5)</f>
        <v>5.6800000000000003E-2</v>
      </c>
      <c r="P14" s="112">
        <v>0</v>
      </c>
      <c r="Q14" s="112">
        <f>ROUND(E14*P14,5)</f>
        <v>0</v>
      </c>
      <c r="R14" s="112"/>
      <c r="S14" s="112"/>
      <c r="T14" s="113">
        <v>0</v>
      </c>
      <c r="U14" s="112">
        <f>ROUND(E14*T14,2)</f>
        <v>0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 t="s">
        <v>698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</row>
    <row r="15" spans="1:60">
      <c r="A15" s="115" t="s">
        <v>689</v>
      </c>
      <c r="B15" s="115" t="s">
        <v>856</v>
      </c>
      <c r="C15" s="116" t="s">
        <v>857</v>
      </c>
      <c r="D15" s="117"/>
      <c r="E15" s="118"/>
      <c r="F15" s="119"/>
      <c r="G15" s="119">
        <f>SUMIF(AE16:AE20,"&lt;&gt;NOR",G16:G20)</f>
        <v>0</v>
      </c>
      <c r="H15" s="119"/>
      <c r="I15" s="119">
        <f>SUM(I16:I20)</f>
        <v>13528.780000000002</v>
      </c>
      <c r="J15" s="119"/>
      <c r="K15" s="119">
        <f>SUM(K16:K20)</f>
        <v>9224.1200000000008</v>
      </c>
      <c r="L15" s="119"/>
      <c r="M15" s="119">
        <f>SUM(M16:M20)</f>
        <v>0</v>
      </c>
      <c r="N15" s="120"/>
      <c r="O15" s="120">
        <f>SUM(O16:O20)</f>
        <v>3.6670000000000001E-2</v>
      </c>
      <c r="P15" s="120"/>
      <c r="Q15" s="120">
        <f>SUM(Q16:Q20)</f>
        <v>0</v>
      </c>
      <c r="R15" s="120"/>
      <c r="S15" s="120"/>
      <c r="T15" s="121"/>
      <c r="U15" s="120">
        <f>SUM(U16:U20)</f>
        <v>17.899999999999999</v>
      </c>
      <c r="AE15" s="89" t="s">
        <v>692</v>
      </c>
    </row>
    <row r="16" spans="1:60" outlineLevel="1">
      <c r="A16" s="107">
        <v>6</v>
      </c>
      <c r="B16" s="107" t="s">
        <v>858</v>
      </c>
      <c r="C16" s="108" t="s">
        <v>859</v>
      </c>
      <c r="D16" s="109" t="s">
        <v>34</v>
      </c>
      <c r="E16" s="110">
        <v>25</v>
      </c>
      <c r="F16" s="111">
        <v>0</v>
      </c>
      <c r="G16" s="111">
        <v>0</v>
      </c>
      <c r="H16" s="111">
        <v>236.95</v>
      </c>
      <c r="I16" s="111">
        <f>ROUND(E16*H16,2)</f>
        <v>5923.75</v>
      </c>
      <c r="J16" s="111">
        <v>160.55000000000001</v>
      </c>
      <c r="K16" s="111">
        <f>ROUND(E16*J16,2)</f>
        <v>4013.75</v>
      </c>
      <c r="L16" s="111">
        <v>21</v>
      </c>
      <c r="M16" s="111">
        <f>G16*(1+L16/100)</f>
        <v>0</v>
      </c>
      <c r="N16" s="112">
        <v>7.6000000000000004E-4</v>
      </c>
      <c r="O16" s="112">
        <f>ROUND(E16*N16,5)</f>
        <v>1.9E-2</v>
      </c>
      <c r="P16" s="112">
        <v>0</v>
      </c>
      <c r="Q16" s="112">
        <f>ROUND(E16*P16,5)</f>
        <v>0</v>
      </c>
      <c r="R16" s="112"/>
      <c r="S16" s="112"/>
      <c r="T16" s="113">
        <v>0.29737999999999998</v>
      </c>
      <c r="U16" s="112">
        <f>ROUND(E16*T16,2)</f>
        <v>7.43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 t="s">
        <v>695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1:60" outlineLevel="1">
      <c r="A17" s="107">
        <v>7</v>
      </c>
      <c r="B17" s="107" t="s">
        <v>860</v>
      </c>
      <c r="C17" s="108" t="s">
        <v>861</v>
      </c>
      <c r="D17" s="109" t="s">
        <v>34</v>
      </c>
      <c r="E17" s="110">
        <v>10</v>
      </c>
      <c r="F17" s="111">
        <v>0</v>
      </c>
      <c r="G17" s="111">
        <v>0</v>
      </c>
      <c r="H17" s="111">
        <v>378.52</v>
      </c>
      <c r="I17" s="111">
        <f>ROUND(E17*H17,2)</f>
        <v>3785.2</v>
      </c>
      <c r="J17" s="111">
        <v>171.48000000000002</v>
      </c>
      <c r="K17" s="111">
        <f>ROUND(E17*J17,2)</f>
        <v>1714.8</v>
      </c>
      <c r="L17" s="111">
        <v>21</v>
      </c>
      <c r="M17" s="111">
        <f>G17*(1+L17/100)</f>
        <v>0</v>
      </c>
      <c r="N17" s="112">
        <v>1.01E-3</v>
      </c>
      <c r="O17" s="112">
        <f>ROUND(E17*N17,5)</f>
        <v>1.01E-2</v>
      </c>
      <c r="P17" s="112">
        <v>0</v>
      </c>
      <c r="Q17" s="112">
        <f>ROUND(E17*P17,5)</f>
        <v>0</v>
      </c>
      <c r="R17" s="112"/>
      <c r="S17" s="112"/>
      <c r="T17" s="113">
        <v>0.31738</v>
      </c>
      <c r="U17" s="112">
        <f>ROUND(E17*T17,2)</f>
        <v>3.17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 t="s">
        <v>695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outlineLevel="1">
      <c r="A18" s="107">
        <v>8</v>
      </c>
      <c r="B18" s="107" t="s">
        <v>862</v>
      </c>
      <c r="C18" s="108" t="s">
        <v>863</v>
      </c>
      <c r="D18" s="109" t="s">
        <v>34</v>
      </c>
      <c r="E18" s="110">
        <v>4</v>
      </c>
      <c r="F18" s="111">
        <v>0</v>
      </c>
      <c r="G18" s="111">
        <v>0</v>
      </c>
      <c r="H18" s="111">
        <v>589.82000000000005</v>
      </c>
      <c r="I18" s="111">
        <f>ROUND(E18*H18,2)</f>
        <v>2359.2800000000002</v>
      </c>
      <c r="J18" s="111">
        <v>180.17999999999995</v>
      </c>
      <c r="K18" s="111">
        <f>ROUND(E18*J18,2)</f>
        <v>720.72</v>
      </c>
      <c r="L18" s="111">
        <v>21</v>
      </c>
      <c r="M18" s="111">
        <f>G18*(1+L18/100)</f>
        <v>0</v>
      </c>
      <c r="N18" s="112">
        <v>1.6000000000000001E-3</v>
      </c>
      <c r="O18" s="112">
        <f>ROUND(E18*N18,5)</f>
        <v>6.4000000000000003E-3</v>
      </c>
      <c r="P18" s="112">
        <v>0</v>
      </c>
      <c r="Q18" s="112">
        <f>ROUND(E18*P18,5)</f>
        <v>0</v>
      </c>
      <c r="R18" s="112"/>
      <c r="S18" s="112"/>
      <c r="T18" s="113">
        <v>0.33332000000000001</v>
      </c>
      <c r="U18" s="112">
        <f>ROUND(E18*T18,2)</f>
        <v>1.33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695</v>
      </c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outlineLevel="1">
      <c r="A19" s="107">
        <v>9</v>
      </c>
      <c r="B19" s="107" t="s">
        <v>864</v>
      </c>
      <c r="C19" s="108" t="s">
        <v>865</v>
      </c>
      <c r="D19" s="109" t="s">
        <v>34</v>
      </c>
      <c r="E19" s="110">
        <v>39</v>
      </c>
      <c r="F19" s="111">
        <v>0</v>
      </c>
      <c r="G19" s="111">
        <v>0</v>
      </c>
      <c r="H19" s="111">
        <v>37.24</v>
      </c>
      <c r="I19" s="111">
        <f>ROUND(E19*H19,2)</f>
        <v>1452.36</v>
      </c>
      <c r="J19" s="111">
        <v>62.059999999999995</v>
      </c>
      <c r="K19" s="111">
        <f>ROUND(E19*J19,2)</f>
        <v>2420.34</v>
      </c>
      <c r="L19" s="111">
        <v>21</v>
      </c>
      <c r="M19" s="111">
        <f>G19*(1+L19/100)</f>
        <v>0</v>
      </c>
      <c r="N19" s="112">
        <v>3.0000000000000001E-5</v>
      </c>
      <c r="O19" s="112">
        <f>ROUND(E19*N19,5)</f>
        <v>1.17E-3</v>
      </c>
      <c r="P19" s="112">
        <v>0</v>
      </c>
      <c r="Q19" s="112">
        <f>ROUND(E19*P19,5)</f>
        <v>0</v>
      </c>
      <c r="R19" s="112"/>
      <c r="S19" s="112"/>
      <c r="T19" s="113">
        <v>0.13500000000000001</v>
      </c>
      <c r="U19" s="112">
        <f>ROUND(E19*T19,2)</f>
        <v>5.27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 t="s">
        <v>695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outlineLevel="1">
      <c r="A20" s="107">
        <v>10</v>
      </c>
      <c r="B20" s="107" t="s">
        <v>866</v>
      </c>
      <c r="C20" s="108" t="s">
        <v>867</v>
      </c>
      <c r="D20" s="109" t="s">
        <v>34</v>
      </c>
      <c r="E20" s="110">
        <v>39</v>
      </c>
      <c r="F20" s="111">
        <v>0</v>
      </c>
      <c r="G20" s="111">
        <v>0</v>
      </c>
      <c r="H20" s="111">
        <v>0.21</v>
      </c>
      <c r="I20" s="111">
        <f>ROUND(E20*H20,2)</f>
        <v>8.19</v>
      </c>
      <c r="J20" s="111">
        <v>9.09</v>
      </c>
      <c r="K20" s="111">
        <f>ROUND(E20*J20,2)</f>
        <v>354.51</v>
      </c>
      <c r="L20" s="111">
        <v>21</v>
      </c>
      <c r="M20" s="111">
        <f>G20*(1+L20/100)</f>
        <v>0</v>
      </c>
      <c r="N20" s="112">
        <v>0</v>
      </c>
      <c r="O20" s="112">
        <f>ROUND(E20*N20,5)</f>
        <v>0</v>
      </c>
      <c r="P20" s="112">
        <v>0</v>
      </c>
      <c r="Q20" s="112">
        <f>ROUND(E20*P20,5)</f>
        <v>0</v>
      </c>
      <c r="R20" s="112"/>
      <c r="S20" s="112"/>
      <c r="T20" s="113">
        <v>1.7999999999999999E-2</v>
      </c>
      <c r="U20" s="112">
        <f>ROUND(E20*T20,2)</f>
        <v>0.7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 t="s">
        <v>695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>
      <c r="A21" s="115" t="s">
        <v>689</v>
      </c>
      <c r="B21" s="115" t="s">
        <v>868</v>
      </c>
      <c r="C21" s="116" t="s">
        <v>869</v>
      </c>
      <c r="D21" s="117"/>
      <c r="E21" s="118"/>
      <c r="F21" s="119"/>
      <c r="G21" s="119">
        <f>SUMIF(AE22:AE28,"&lt;&gt;NOR",G22:G28)</f>
        <v>0</v>
      </c>
      <c r="H21" s="119"/>
      <c r="I21" s="119">
        <f>SUM(I22:I28)</f>
        <v>5802.15</v>
      </c>
      <c r="J21" s="119"/>
      <c r="K21" s="119">
        <f>SUM(K22:K28)</f>
        <v>913.84999999999991</v>
      </c>
      <c r="L21" s="119"/>
      <c r="M21" s="119">
        <f>SUM(M22:M28)</f>
        <v>0</v>
      </c>
      <c r="N21" s="120"/>
      <c r="O21" s="120">
        <f>SUM(O22:O28)</f>
        <v>4.5699999999999994E-3</v>
      </c>
      <c r="P21" s="120"/>
      <c r="Q21" s="120">
        <f>SUM(Q22:Q28)</f>
        <v>0</v>
      </c>
      <c r="R21" s="120"/>
      <c r="S21" s="120"/>
      <c r="T21" s="121"/>
      <c r="U21" s="120">
        <f>SUM(U22:U28)</f>
        <v>1.8299999999999998</v>
      </c>
      <c r="AE21" s="89" t="s">
        <v>692</v>
      </c>
    </row>
    <row r="22" spans="1:60" outlineLevel="1">
      <c r="A22" s="107">
        <v>11</v>
      </c>
      <c r="B22" s="107" t="s">
        <v>870</v>
      </c>
      <c r="C22" s="108" t="s">
        <v>871</v>
      </c>
      <c r="D22" s="109" t="s">
        <v>38</v>
      </c>
      <c r="E22" s="110">
        <v>2</v>
      </c>
      <c r="F22" s="111">
        <v>0</v>
      </c>
      <c r="G22" s="111">
        <v>0</v>
      </c>
      <c r="H22" s="111">
        <v>410.23</v>
      </c>
      <c r="I22" s="111">
        <f t="shared" ref="I22:I28" si="0">ROUND(E22*H22,2)</f>
        <v>820.46</v>
      </c>
      <c r="J22" s="111">
        <v>93.769999999999982</v>
      </c>
      <c r="K22" s="111">
        <f t="shared" ref="K22:K28" si="1">ROUND(E22*J22,2)</f>
        <v>187.54</v>
      </c>
      <c r="L22" s="111">
        <v>21</v>
      </c>
      <c r="M22" s="111">
        <f t="shared" ref="M22:M28" si="2">G22*(1+L22/100)</f>
        <v>0</v>
      </c>
      <c r="N22" s="112">
        <v>6.9999999999999999E-4</v>
      </c>
      <c r="O22" s="112">
        <f t="shared" ref="O22:O28" si="3">ROUND(E22*N22,5)</f>
        <v>1.4E-3</v>
      </c>
      <c r="P22" s="112">
        <v>0</v>
      </c>
      <c r="Q22" s="112">
        <f t="shared" ref="Q22:Q28" si="4">ROUND(E22*P22,5)</f>
        <v>0</v>
      </c>
      <c r="R22" s="112"/>
      <c r="S22" s="112"/>
      <c r="T22" s="113">
        <v>0.186</v>
      </c>
      <c r="U22" s="112">
        <f t="shared" ref="U22:U28" si="5">ROUND(E22*T22,2)</f>
        <v>0.37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695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outlineLevel="1">
      <c r="A23" s="107">
        <v>12</v>
      </c>
      <c r="B23" s="107" t="s">
        <v>872</v>
      </c>
      <c r="C23" s="108" t="s">
        <v>873</v>
      </c>
      <c r="D23" s="109" t="s">
        <v>38</v>
      </c>
      <c r="E23" s="110">
        <v>2</v>
      </c>
      <c r="F23" s="111">
        <v>0</v>
      </c>
      <c r="G23" s="111">
        <v>0</v>
      </c>
      <c r="H23" s="111">
        <v>351</v>
      </c>
      <c r="I23" s="111">
        <f t="shared" si="0"/>
        <v>702</v>
      </c>
      <c r="J23" s="111">
        <v>0</v>
      </c>
      <c r="K23" s="111">
        <f t="shared" si="1"/>
        <v>0</v>
      </c>
      <c r="L23" s="111">
        <v>21</v>
      </c>
      <c r="M23" s="111">
        <f t="shared" si="2"/>
        <v>0</v>
      </c>
      <c r="N23" s="112">
        <v>1.3999999999999999E-4</v>
      </c>
      <c r="O23" s="112">
        <f t="shared" si="3"/>
        <v>2.7999999999999998E-4</v>
      </c>
      <c r="P23" s="112">
        <v>0</v>
      </c>
      <c r="Q23" s="112">
        <f t="shared" si="4"/>
        <v>0</v>
      </c>
      <c r="R23" s="112"/>
      <c r="S23" s="112"/>
      <c r="T23" s="113">
        <v>0</v>
      </c>
      <c r="U23" s="112">
        <f t="shared" si="5"/>
        <v>0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 t="s">
        <v>698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outlineLevel="1">
      <c r="A24" s="107">
        <v>13</v>
      </c>
      <c r="B24" s="107" t="s">
        <v>874</v>
      </c>
      <c r="C24" s="108" t="s">
        <v>875</v>
      </c>
      <c r="D24" s="109" t="s">
        <v>38</v>
      </c>
      <c r="E24" s="110">
        <v>3</v>
      </c>
      <c r="F24" s="111">
        <v>0</v>
      </c>
      <c r="G24" s="111">
        <v>0</v>
      </c>
      <c r="H24" s="111">
        <v>349.56</v>
      </c>
      <c r="I24" s="111">
        <f t="shared" si="0"/>
        <v>1048.68</v>
      </c>
      <c r="J24" s="111">
        <v>114.44</v>
      </c>
      <c r="K24" s="111">
        <f t="shared" si="1"/>
        <v>343.32</v>
      </c>
      <c r="L24" s="111">
        <v>21</v>
      </c>
      <c r="M24" s="111">
        <f t="shared" si="2"/>
        <v>0</v>
      </c>
      <c r="N24" s="112">
        <v>3.2000000000000003E-4</v>
      </c>
      <c r="O24" s="112">
        <f t="shared" si="3"/>
        <v>9.6000000000000002E-4</v>
      </c>
      <c r="P24" s="112">
        <v>0</v>
      </c>
      <c r="Q24" s="112">
        <f t="shared" si="4"/>
        <v>0</v>
      </c>
      <c r="R24" s="112"/>
      <c r="S24" s="112"/>
      <c r="T24" s="113">
        <v>0.22700000000000001</v>
      </c>
      <c r="U24" s="112">
        <f t="shared" si="5"/>
        <v>0.68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 t="s">
        <v>695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</row>
    <row r="25" spans="1:60" outlineLevel="1">
      <c r="A25" s="107">
        <v>14</v>
      </c>
      <c r="B25" s="107" t="s">
        <v>876</v>
      </c>
      <c r="C25" s="108" t="s">
        <v>877</v>
      </c>
      <c r="D25" s="109" t="s">
        <v>38</v>
      </c>
      <c r="E25" s="110">
        <v>2</v>
      </c>
      <c r="F25" s="111">
        <v>0</v>
      </c>
      <c r="G25" s="111">
        <v>0</v>
      </c>
      <c r="H25" s="111">
        <v>148.66999999999999</v>
      </c>
      <c r="I25" s="111">
        <f t="shared" si="0"/>
        <v>297.33999999999997</v>
      </c>
      <c r="J25" s="111">
        <v>41.830000000000013</v>
      </c>
      <c r="K25" s="111">
        <f t="shared" si="1"/>
        <v>83.66</v>
      </c>
      <c r="L25" s="111">
        <v>21</v>
      </c>
      <c r="M25" s="111">
        <f t="shared" si="2"/>
        <v>0</v>
      </c>
      <c r="N25" s="112">
        <v>2.9999999999999997E-4</v>
      </c>
      <c r="O25" s="112">
        <f t="shared" si="3"/>
        <v>5.9999999999999995E-4</v>
      </c>
      <c r="P25" s="112">
        <v>0</v>
      </c>
      <c r="Q25" s="112">
        <f t="shared" si="4"/>
        <v>0</v>
      </c>
      <c r="R25" s="112"/>
      <c r="S25" s="112"/>
      <c r="T25" s="113">
        <v>8.3000000000000004E-2</v>
      </c>
      <c r="U25" s="112">
        <f t="shared" si="5"/>
        <v>0.17</v>
      </c>
      <c r="V25" s="114"/>
      <c r="W25" s="114"/>
      <c r="X25" s="114"/>
      <c r="Y25" s="114"/>
      <c r="Z25" s="114"/>
      <c r="AA25" s="114"/>
      <c r="AB25" s="114"/>
      <c r="AC25" s="114"/>
      <c r="AD25" s="114"/>
      <c r="AE25" s="114" t="s">
        <v>695</v>
      </c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</row>
    <row r="26" spans="1:60" outlineLevel="1">
      <c r="A26" s="107">
        <v>15</v>
      </c>
      <c r="B26" s="107" t="s">
        <v>878</v>
      </c>
      <c r="C26" s="108" t="s">
        <v>879</v>
      </c>
      <c r="D26" s="109" t="s">
        <v>38</v>
      </c>
      <c r="E26" s="110">
        <v>2</v>
      </c>
      <c r="F26" s="111">
        <v>0</v>
      </c>
      <c r="G26" s="111">
        <v>0</v>
      </c>
      <c r="H26" s="111">
        <v>215.59</v>
      </c>
      <c r="I26" s="111">
        <f t="shared" si="0"/>
        <v>431.18</v>
      </c>
      <c r="J26" s="111">
        <v>51.91</v>
      </c>
      <c r="K26" s="111">
        <f t="shared" si="1"/>
        <v>103.82</v>
      </c>
      <c r="L26" s="111">
        <v>21</v>
      </c>
      <c r="M26" s="111">
        <f t="shared" si="2"/>
        <v>0</v>
      </c>
      <c r="N26" s="112">
        <v>3.1E-4</v>
      </c>
      <c r="O26" s="112">
        <f t="shared" si="3"/>
        <v>6.2E-4</v>
      </c>
      <c r="P26" s="112">
        <v>0</v>
      </c>
      <c r="Q26" s="112">
        <f t="shared" si="4"/>
        <v>0</v>
      </c>
      <c r="R26" s="112"/>
      <c r="S26" s="112"/>
      <c r="T26" s="113">
        <v>0.10299999999999999</v>
      </c>
      <c r="U26" s="112">
        <f t="shared" si="5"/>
        <v>0.21</v>
      </c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695</v>
      </c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</row>
    <row r="27" spans="1:60" outlineLevel="1">
      <c r="A27" s="107">
        <v>16</v>
      </c>
      <c r="B27" s="107" t="s">
        <v>880</v>
      </c>
      <c r="C27" s="108" t="s">
        <v>881</v>
      </c>
      <c r="D27" s="109" t="s">
        <v>38</v>
      </c>
      <c r="E27" s="110">
        <v>1</v>
      </c>
      <c r="F27" s="111">
        <v>0</v>
      </c>
      <c r="G27" s="111">
        <v>0</v>
      </c>
      <c r="H27" s="111">
        <v>308.56</v>
      </c>
      <c r="I27" s="111">
        <f t="shared" si="0"/>
        <v>308.56</v>
      </c>
      <c r="J27" s="111">
        <v>114.44</v>
      </c>
      <c r="K27" s="111">
        <f t="shared" si="1"/>
        <v>114.44</v>
      </c>
      <c r="L27" s="111">
        <v>21</v>
      </c>
      <c r="M27" s="111">
        <f t="shared" si="2"/>
        <v>0</v>
      </c>
      <c r="N27" s="112">
        <v>5.0000000000000001E-4</v>
      </c>
      <c r="O27" s="112">
        <f t="shared" si="3"/>
        <v>5.0000000000000001E-4</v>
      </c>
      <c r="P27" s="112">
        <v>0</v>
      </c>
      <c r="Q27" s="112">
        <f t="shared" si="4"/>
        <v>0</v>
      </c>
      <c r="R27" s="112"/>
      <c r="S27" s="112"/>
      <c r="T27" s="113">
        <v>0.22700000000000001</v>
      </c>
      <c r="U27" s="112">
        <f t="shared" si="5"/>
        <v>0.23</v>
      </c>
      <c r="V27" s="114"/>
      <c r="W27" s="114"/>
      <c r="X27" s="114"/>
      <c r="Y27" s="114"/>
      <c r="Z27" s="114"/>
      <c r="AA27" s="114"/>
      <c r="AB27" s="114"/>
      <c r="AC27" s="114"/>
      <c r="AD27" s="114"/>
      <c r="AE27" s="114" t="s">
        <v>695</v>
      </c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</row>
    <row r="28" spans="1:60" outlineLevel="1">
      <c r="A28" s="107">
        <v>17</v>
      </c>
      <c r="B28" s="107" t="s">
        <v>882</v>
      </c>
      <c r="C28" s="108" t="s">
        <v>883</v>
      </c>
      <c r="D28" s="109" t="s">
        <v>38</v>
      </c>
      <c r="E28" s="110">
        <v>1</v>
      </c>
      <c r="F28" s="111">
        <v>0</v>
      </c>
      <c r="G28" s="111">
        <v>0</v>
      </c>
      <c r="H28" s="111">
        <v>2193.9299999999998</v>
      </c>
      <c r="I28" s="111">
        <f t="shared" si="0"/>
        <v>2193.9299999999998</v>
      </c>
      <c r="J28" s="111">
        <v>81.070000000000164</v>
      </c>
      <c r="K28" s="111">
        <f t="shared" si="1"/>
        <v>81.069999999999993</v>
      </c>
      <c r="L28" s="111">
        <v>21</v>
      </c>
      <c r="M28" s="111">
        <f t="shared" si="2"/>
        <v>0</v>
      </c>
      <c r="N28" s="112">
        <v>2.1000000000000001E-4</v>
      </c>
      <c r="O28" s="112">
        <f t="shared" si="3"/>
        <v>2.1000000000000001E-4</v>
      </c>
      <c r="P28" s="112">
        <v>0</v>
      </c>
      <c r="Q28" s="112">
        <f t="shared" si="4"/>
        <v>0</v>
      </c>
      <c r="R28" s="112"/>
      <c r="S28" s="112"/>
      <c r="T28" s="113">
        <v>0.16500000000000001</v>
      </c>
      <c r="U28" s="112">
        <f t="shared" si="5"/>
        <v>0.17</v>
      </c>
      <c r="V28" s="114"/>
      <c r="W28" s="114"/>
      <c r="X28" s="114"/>
      <c r="Y28" s="114"/>
      <c r="Z28" s="114"/>
      <c r="AA28" s="114"/>
      <c r="AB28" s="114"/>
      <c r="AC28" s="114"/>
      <c r="AD28" s="114"/>
      <c r="AE28" s="114" t="s">
        <v>695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>
      <c r="A29" s="115" t="s">
        <v>689</v>
      </c>
      <c r="B29" s="115" t="s">
        <v>884</v>
      </c>
      <c r="C29" s="116" t="s">
        <v>885</v>
      </c>
      <c r="D29" s="117"/>
      <c r="E29" s="118"/>
      <c r="F29" s="119"/>
      <c r="G29" s="119">
        <f>SUMIF(AE30:AE31,"&lt;&gt;NOR",G30:G31)</f>
        <v>0</v>
      </c>
      <c r="H29" s="119"/>
      <c r="I29" s="119">
        <f>SUM(I30:I31)</f>
        <v>8288.5</v>
      </c>
      <c r="J29" s="119"/>
      <c r="K29" s="119">
        <f>SUM(K30:K31)</f>
        <v>981.5</v>
      </c>
      <c r="L29" s="119"/>
      <c r="M29" s="119">
        <f>SUM(M30:M31)</f>
        <v>0</v>
      </c>
      <c r="N29" s="120"/>
      <c r="O29" s="120">
        <f>SUM(O30:O31)</f>
        <v>1.728E-2</v>
      </c>
      <c r="P29" s="120"/>
      <c r="Q29" s="120">
        <f>SUM(Q30:Q31)</f>
        <v>0</v>
      </c>
      <c r="R29" s="120"/>
      <c r="S29" s="120"/>
      <c r="T29" s="121"/>
      <c r="U29" s="120">
        <f>SUM(U30:U31)</f>
        <v>2.2400000000000002</v>
      </c>
      <c r="AE29" s="89" t="s">
        <v>692</v>
      </c>
    </row>
    <row r="30" spans="1:60" outlineLevel="1">
      <c r="A30" s="107">
        <v>18</v>
      </c>
      <c r="B30" s="107" t="s">
        <v>886</v>
      </c>
      <c r="C30" s="108" t="s">
        <v>887</v>
      </c>
      <c r="D30" s="109" t="s">
        <v>38</v>
      </c>
      <c r="E30" s="110">
        <v>2</v>
      </c>
      <c r="F30" s="111">
        <v>0</v>
      </c>
      <c r="G30" s="111">
        <v>0</v>
      </c>
      <c r="H30" s="111">
        <v>4144.25</v>
      </c>
      <c r="I30" s="111">
        <f>ROUND(E30*H30,2)</f>
        <v>8288.5</v>
      </c>
      <c r="J30" s="111">
        <v>355.75</v>
      </c>
      <c r="K30" s="111">
        <f>ROUND(E30*J30,2)</f>
        <v>711.5</v>
      </c>
      <c r="L30" s="111">
        <v>21</v>
      </c>
      <c r="M30" s="111">
        <f>G30*(1+L30/100)</f>
        <v>0</v>
      </c>
      <c r="N30" s="112">
        <v>8.6400000000000001E-3</v>
      </c>
      <c r="O30" s="112">
        <f>ROUND(E30*N30,5)</f>
        <v>1.728E-2</v>
      </c>
      <c r="P30" s="112">
        <v>0</v>
      </c>
      <c r="Q30" s="112">
        <f>ROUND(E30*P30,5)</f>
        <v>0</v>
      </c>
      <c r="R30" s="112"/>
      <c r="S30" s="112"/>
      <c r="T30" s="113">
        <v>0.84799999999999998</v>
      </c>
      <c r="U30" s="112">
        <f>ROUND(E30*T30,2)</f>
        <v>1.7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 t="s">
        <v>695</v>
      </c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</row>
    <row r="31" spans="1:60" outlineLevel="1">
      <c r="A31" s="107">
        <v>19</v>
      </c>
      <c r="B31" s="107" t="s">
        <v>888</v>
      </c>
      <c r="C31" s="108" t="s">
        <v>889</v>
      </c>
      <c r="D31" s="109" t="s">
        <v>38</v>
      </c>
      <c r="E31" s="110">
        <v>2</v>
      </c>
      <c r="F31" s="111">
        <v>0</v>
      </c>
      <c r="G31" s="111">
        <v>0</v>
      </c>
      <c r="H31" s="111">
        <v>0</v>
      </c>
      <c r="I31" s="111">
        <f>ROUND(E31*H31,2)</f>
        <v>0</v>
      </c>
      <c r="J31" s="111">
        <v>135</v>
      </c>
      <c r="K31" s="111">
        <f>ROUND(E31*J31,2)</f>
        <v>270</v>
      </c>
      <c r="L31" s="111">
        <v>21</v>
      </c>
      <c r="M31" s="111">
        <f>G31*(1+L31/100)</f>
        <v>0</v>
      </c>
      <c r="N31" s="112">
        <v>0</v>
      </c>
      <c r="O31" s="112">
        <f>ROUND(E31*N31,5)</f>
        <v>0</v>
      </c>
      <c r="P31" s="112">
        <v>0</v>
      </c>
      <c r="Q31" s="112">
        <f>ROUND(E31*P31,5)</f>
        <v>0</v>
      </c>
      <c r="R31" s="112"/>
      <c r="S31" s="112"/>
      <c r="T31" s="113">
        <v>0.26800000000000002</v>
      </c>
      <c r="U31" s="112">
        <f>ROUND(E31*T31,2)</f>
        <v>0.54</v>
      </c>
      <c r="V31" s="114"/>
      <c r="W31" s="114"/>
      <c r="X31" s="114"/>
      <c r="Y31" s="114"/>
      <c r="Z31" s="114"/>
      <c r="AA31" s="114"/>
      <c r="AB31" s="114"/>
      <c r="AC31" s="114"/>
      <c r="AD31" s="114"/>
      <c r="AE31" s="114" t="s">
        <v>695</v>
      </c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</row>
    <row r="32" spans="1:60">
      <c r="A32" s="115" t="s">
        <v>689</v>
      </c>
      <c r="B32" s="115" t="s">
        <v>838</v>
      </c>
      <c r="C32" s="116" t="s">
        <v>839</v>
      </c>
      <c r="D32" s="117"/>
      <c r="E32" s="118"/>
      <c r="F32" s="119"/>
      <c r="G32" s="119">
        <f>SUMIF(AE33:AE33,"&lt;&gt;NOR",G33:G33)</f>
        <v>0</v>
      </c>
      <c r="H32" s="119"/>
      <c r="I32" s="119">
        <f>SUM(I33:I33)</f>
        <v>0</v>
      </c>
      <c r="J32" s="119"/>
      <c r="K32" s="119">
        <f>SUM(K33:K33)</f>
        <v>3000</v>
      </c>
      <c r="L32" s="119"/>
      <c r="M32" s="119">
        <f>SUM(M33:M33)</f>
        <v>0</v>
      </c>
      <c r="N32" s="120"/>
      <c r="O32" s="120">
        <f>SUM(O33:O33)</f>
        <v>0</v>
      </c>
      <c r="P32" s="120"/>
      <c r="Q32" s="120">
        <f>SUM(Q33:Q33)</f>
        <v>0</v>
      </c>
      <c r="R32" s="120"/>
      <c r="S32" s="120"/>
      <c r="T32" s="121"/>
      <c r="U32" s="120">
        <f>SUM(U33:U33)</f>
        <v>0</v>
      </c>
      <c r="AE32" s="89" t="s">
        <v>692</v>
      </c>
    </row>
    <row r="33" spans="1:60" outlineLevel="1">
      <c r="A33" s="122">
        <v>20</v>
      </c>
      <c r="B33" s="122" t="s">
        <v>840</v>
      </c>
      <c r="C33" s="123" t="s">
        <v>841</v>
      </c>
      <c r="D33" s="124" t="s">
        <v>842</v>
      </c>
      <c r="E33" s="125">
        <v>1</v>
      </c>
      <c r="F33" s="126">
        <v>0</v>
      </c>
      <c r="G33" s="126">
        <v>0</v>
      </c>
      <c r="H33" s="126">
        <v>0</v>
      </c>
      <c r="I33" s="126">
        <f>ROUND(E33*H33,2)</f>
        <v>0</v>
      </c>
      <c r="J33" s="126">
        <v>3000</v>
      </c>
      <c r="K33" s="126">
        <f>ROUND(E33*J33,2)</f>
        <v>3000</v>
      </c>
      <c r="L33" s="126">
        <v>21</v>
      </c>
      <c r="M33" s="126">
        <f>G33*(1+L33/100)</f>
        <v>0</v>
      </c>
      <c r="N33" s="127">
        <v>0</v>
      </c>
      <c r="O33" s="127">
        <f>ROUND(E33*N33,5)</f>
        <v>0</v>
      </c>
      <c r="P33" s="127">
        <v>0</v>
      </c>
      <c r="Q33" s="127">
        <f>ROUND(E33*P33,5)</f>
        <v>0</v>
      </c>
      <c r="R33" s="127"/>
      <c r="S33" s="127"/>
      <c r="T33" s="128">
        <v>0</v>
      </c>
      <c r="U33" s="127">
        <f>ROUND(E33*T33,2)</f>
        <v>0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 t="s">
        <v>695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</row>
    <row r="34" spans="1:60">
      <c r="A34" s="129"/>
      <c r="B34" s="133" t="s">
        <v>845</v>
      </c>
      <c r="C34" s="130" t="s">
        <v>843</v>
      </c>
      <c r="D34" s="129"/>
      <c r="E34" s="129"/>
      <c r="F34" s="129"/>
      <c r="G34" s="134">
        <f>G8+G10+G15+G21+G29+G32</f>
        <v>0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AC34" s="89">
        <v>15</v>
      </c>
      <c r="AD34" s="89">
        <v>21</v>
      </c>
    </row>
    <row r="35" spans="1:60">
      <c r="C35" s="132"/>
      <c r="AE35" s="89" t="s">
        <v>844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56B02-237E-4734-8B30-A52826764A55}">
  <sheetPr>
    <outlinePr summaryBelow="0"/>
  </sheetPr>
  <dimension ref="A1:BH31"/>
  <sheetViews>
    <sheetView workbookViewId="0">
      <selection sqref="A1:G1"/>
    </sheetView>
  </sheetViews>
  <sheetFormatPr defaultRowHeight="12.75" outlineLevelRow="1"/>
  <cols>
    <col min="1" max="1" width="4.28515625" style="89" customWidth="1"/>
    <col min="2" max="2" width="14.42578125" style="131" customWidth="1"/>
    <col min="3" max="3" width="38.28515625" style="131" customWidth="1"/>
    <col min="4" max="4" width="4.42578125" style="89" customWidth="1"/>
    <col min="5" max="5" width="10.42578125" style="89" customWidth="1"/>
    <col min="6" max="6" width="9.7109375" style="89" customWidth="1"/>
    <col min="7" max="7" width="12.5703125" style="89" customWidth="1"/>
    <col min="8" max="21" width="0" style="89" hidden="1" customWidth="1"/>
    <col min="22" max="28" width="9.140625" style="89"/>
    <col min="29" max="39" width="0" style="89" hidden="1" customWidth="1"/>
    <col min="40" max="16384" width="9.140625" style="89"/>
  </cols>
  <sheetData>
    <row r="1" spans="1:60" ht="15.75" customHeight="1">
      <c r="A1" s="277" t="s">
        <v>660</v>
      </c>
      <c r="B1" s="277"/>
      <c r="C1" s="277"/>
      <c r="D1" s="277"/>
      <c r="E1" s="277"/>
      <c r="F1" s="277"/>
      <c r="G1" s="277"/>
      <c r="AE1" s="89" t="s">
        <v>661</v>
      </c>
    </row>
    <row r="2" spans="1:60" ht="25.15" customHeight="1">
      <c r="A2" s="90" t="s">
        <v>662</v>
      </c>
      <c r="B2" s="91"/>
      <c r="C2" s="278"/>
      <c r="D2" s="279"/>
      <c r="E2" s="279"/>
      <c r="F2" s="279"/>
      <c r="G2" s="280"/>
      <c r="AE2" s="89" t="s">
        <v>663</v>
      </c>
    </row>
    <row r="3" spans="1:60" ht="25.15" hidden="1" customHeight="1">
      <c r="A3" s="90" t="s">
        <v>664</v>
      </c>
      <c r="B3" s="91"/>
      <c r="C3" s="278"/>
      <c r="D3" s="279"/>
      <c r="E3" s="279"/>
      <c r="F3" s="279"/>
      <c r="G3" s="280"/>
      <c r="AE3" s="89" t="s">
        <v>665</v>
      </c>
    </row>
    <row r="4" spans="1:60" ht="25.15" hidden="1" customHeight="1">
      <c r="A4" s="90" t="s">
        <v>666</v>
      </c>
      <c r="B4" s="91"/>
      <c r="C4" s="278"/>
      <c r="D4" s="279"/>
      <c r="E4" s="279"/>
      <c r="F4" s="279"/>
      <c r="G4" s="280"/>
      <c r="AE4" s="89" t="s">
        <v>667</v>
      </c>
    </row>
    <row r="5" spans="1:60" hidden="1">
      <c r="A5" s="92" t="s">
        <v>668</v>
      </c>
      <c r="B5" s="93"/>
      <c r="C5" s="93"/>
      <c r="D5" s="94"/>
      <c r="E5" s="94"/>
      <c r="F5" s="94"/>
      <c r="G5" s="95"/>
      <c r="AE5" s="89" t="s">
        <v>669</v>
      </c>
    </row>
    <row r="7" spans="1:60" ht="38.25">
      <c r="A7" s="96" t="s">
        <v>670</v>
      </c>
      <c r="B7" s="97" t="s">
        <v>671</v>
      </c>
      <c r="C7" s="97" t="s">
        <v>672</v>
      </c>
      <c r="D7" s="96" t="s">
        <v>11</v>
      </c>
      <c r="E7" s="96" t="s">
        <v>673</v>
      </c>
      <c r="F7" s="98" t="s">
        <v>674</v>
      </c>
      <c r="G7" s="96" t="s">
        <v>675</v>
      </c>
      <c r="H7" s="99" t="s">
        <v>676</v>
      </c>
      <c r="I7" s="99" t="s">
        <v>677</v>
      </c>
      <c r="J7" s="99" t="s">
        <v>678</v>
      </c>
      <c r="K7" s="99" t="s">
        <v>679</v>
      </c>
      <c r="L7" s="99" t="s">
        <v>0</v>
      </c>
      <c r="M7" s="99" t="s">
        <v>680</v>
      </c>
      <c r="N7" s="99" t="s">
        <v>681</v>
      </c>
      <c r="O7" s="99" t="s">
        <v>682</v>
      </c>
      <c r="P7" s="99" t="s">
        <v>683</v>
      </c>
      <c r="Q7" s="99" t="s">
        <v>684</v>
      </c>
      <c r="R7" s="99" t="s">
        <v>685</v>
      </c>
      <c r="S7" s="99" t="s">
        <v>686</v>
      </c>
      <c r="T7" s="99" t="s">
        <v>687</v>
      </c>
      <c r="U7" s="99" t="s">
        <v>688</v>
      </c>
    </row>
    <row r="8" spans="1:60">
      <c r="A8" s="100" t="s">
        <v>689</v>
      </c>
      <c r="B8" s="101" t="s">
        <v>699</v>
      </c>
      <c r="C8" s="102" t="s">
        <v>700</v>
      </c>
      <c r="D8" s="103"/>
      <c r="E8" s="104"/>
      <c r="F8" s="105"/>
      <c r="G8" s="105">
        <f>SUMIF(AE9:AE10,"&lt;&gt;NOR",G9:G10)</f>
        <v>0</v>
      </c>
      <c r="H8" s="105"/>
      <c r="I8" s="105">
        <f>SUM(I9:I10)</f>
        <v>716.72</v>
      </c>
      <c r="J8" s="105"/>
      <c r="K8" s="105">
        <f>SUM(K9:K10)</f>
        <v>5697.2800000000007</v>
      </c>
      <c r="L8" s="105"/>
      <c r="M8" s="105">
        <f>SUM(M9:M10)</f>
        <v>0</v>
      </c>
      <c r="N8" s="106"/>
      <c r="O8" s="106">
        <f>SUM(O9:O10)</f>
        <v>0.60155999999999998</v>
      </c>
      <c r="P8" s="106"/>
      <c r="Q8" s="106">
        <f>SUM(Q9:Q10)</f>
        <v>0</v>
      </c>
      <c r="R8" s="106"/>
      <c r="S8" s="106"/>
      <c r="T8" s="100"/>
      <c r="U8" s="106">
        <f>SUM(U9:U10)</f>
        <v>8.4</v>
      </c>
      <c r="AE8" s="89" t="s">
        <v>692</v>
      </c>
    </row>
    <row r="9" spans="1:60" outlineLevel="1">
      <c r="A9" s="107">
        <v>1</v>
      </c>
      <c r="B9" s="107" t="s">
        <v>890</v>
      </c>
      <c r="C9" s="108" t="s">
        <v>891</v>
      </c>
      <c r="D9" s="109" t="s">
        <v>33</v>
      </c>
      <c r="E9" s="110">
        <v>3</v>
      </c>
      <c r="F9" s="111">
        <v>0</v>
      </c>
      <c r="G9" s="111">
        <v>0</v>
      </c>
      <c r="H9" s="111">
        <v>179.18</v>
      </c>
      <c r="I9" s="111">
        <f>ROUND(E9*H9,2)</f>
        <v>537.54</v>
      </c>
      <c r="J9" s="111">
        <v>958.81999999999994</v>
      </c>
      <c r="K9" s="111">
        <f>ROUND(E9*J9,2)</f>
        <v>2876.46</v>
      </c>
      <c r="L9" s="111">
        <v>21</v>
      </c>
      <c r="M9" s="111">
        <f>G9*(1+L9/100)</f>
        <v>0</v>
      </c>
      <c r="N9" s="112">
        <v>0.15039</v>
      </c>
      <c r="O9" s="112">
        <f>ROUND(E9*N9,5)</f>
        <v>0.45117000000000002</v>
      </c>
      <c r="P9" s="112">
        <v>0</v>
      </c>
      <c r="Q9" s="112">
        <f>ROUND(E9*P9,5)</f>
        <v>0</v>
      </c>
      <c r="R9" s="112"/>
      <c r="S9" s="112"/>
      <c r="T9" s="113">
        <v>2.0999599999999998</v>
      </c>
      <c r="U9" s="112">
        <f>ROUND(E9*T9,2)</f>
        <v>6.3</v>
      </c>
      <c r="V9" s="114"/>
      <c r="W9" s="114"/>
      <c r="X9" s="114"/>
      <c r="Y9" s="114"/>
      <c r="Z9" s="114"/>
      <c r="AA9" s="114"/>
      <c r="AB9" s="114"/>
      <c r="AC9" s="114"/>
      <c r="AD9" s="114"/>
      <c r="AE9" s="114" t="s">
        <v>707</v>
      </c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</row>
    <row r="10" spans="1:60" outlineLevel="1">
      <c r="A10" s="107">
        <v>2</v>
      </c>
      <c r="B10" s="107" t="s">
        <v>701</v>
      </c>
      <c r="C10" s="108" t="s">
        <v>702</v>
      </c>
      <c r="D10" s="109" t="s">
        <v>703</v>
      </c>
      <c r="E10" s="110">
        <v>1</v>
      </c>
      <c r="F10" s="111">
        <v>0</v>
      </c>
      <c r="G10" s="111">
        <v>0</v>
      </c>
      <c r="H10" s="111">
        <v>179.18</v>
      </c>
      <c r="I10" s="111">
        <f>ROUND(E10*H10,2)</f>
        <v>179.18</v>
      </c>
      <c r="J10" s="111">
        <v>2820.82</v>
      </c>
      <c r="K10" s="111">
        <f>ROUND(E10*J10,2)</f>
        <v>2820.82</v>
      </c>
      <c r="L10" s="111">
        <v>21</v>
      </c>
      <c r="M10" s="111">
        <f>G10*(1+L10/100)</f>
        <v>0</v>
      </c>
      <c r="N10" s="112">
        <v>0.15039</v>
      </c>
      <c r="O10" s="112">
        <f>ROUND(E10*N10,5)</f>
        <v>0.15039</v>
      </c>
      <c r="P10" s="112">
        <v>0</v>
      </c>
      <c r="Q10" s="112">
        <f>ROUND(E10*P10,5)</f>
        <v>0</v>
      </c>
      <c r="R10" s="112"/>
      <c r="S10" s="112"/>
      <c r="T10" s="113">
        <v>2.0999599999999998</v>
      </c>
      <c r="U10" s="112">
        <f>ROUND(E10*T10,2)</f>
        <v>2.1</v>
      </c>
      <c r="V10" s="114"/>
      <c r="W10" s="114"/>
      <c r="X10" s="114"/>
      <c r="Y10" s="114"/>
      <c r="Z10" s="114"/>
      <c r="AA10" s="114"/>
      <c r="AB10" s="114"/>
      <c r="AC10" s="114"/>
      <c r="AD10" s="114"/>
      <c r="AE10" s="114" t="s">
        <v>695</v>
      </c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</row>
    <row r="11" spans="1:60">
      <c r="A11" s="115" t="s">
        <v>689</v>
      </c>
      <c r="B11" s="115" t="s">
        <v>892</v>
      </c>
      <c r="C11" s="116" t="s">
        <v>893</v>
      </c>
      <c r="D11" s="117"/>
      <c r="E11" s="118"/>
      <c r="F11" s="119"/>
      <c r="G11" s="119">
        <f>SUMIF(AE12:AE12,"&lt;&gt;NOR",G12:G12)</f>
        <v>0</v>
      </c>
      <c r="H11" s="119"/>
      <c r="I11" s="119">
        <f>SUM(I12:I12)</f>
        <v>339</v>
      </c>
      <c r="J11" s="119"/>
      <c r="K11" s="119">
        <f>SUM(K12:K12)</f>
        <v>3561</v>
      </c>
      <c r="L11" s="119"/>
      <c r="M11" s="119">
        <f>SUM(M12:M12)</f>
        <v>0</v>
      </c>
      <c r="N11" s="120"/>
      <c r="O11" s="120">
        <f>SUM(O12:O12)</f>
        <v>1.47E-2</v>
      </c>
      <c r="P11" s="120"/>
      <c r="Q11" s="120">
        <f>SUM(Q12:Q12)</f>
        <v>0.54</v>
      </c>
      <c r="R11" s="120"/>
      <c r="S11" s="120"/>
      <c r="T11" s="121"/>
      <c r="U11" s="120">
        <f>SUM(U12:U12)</f>
        <v>10.26</v>
      </c>
      <c r="AE11" s="89" t="s">
        <v>692</v>
      </c>
    </row>
    <row r="12" spans="1:60" outlineLevel="1">
      <c r="A12" s="107">
        <v>3</v>
      </c>
      <c r="B12" s="107" t="s">
        <v>894</v>
      </c>
      <c r="C12" s="108" t="s">
        <v>895</v>
      </c>
      <c r="D12" s="109" t="s">
        <v>34</v>
      </c>
      <c r="E12" s="110">
        <v>30</v>
      </c>
      <c r="F12" s="111">
        <v>0</v>
      </c>
      <c r="G12" s="111">
        <v>0</v>
      </c>
      <c r="H12" s="111">
        <v>11.3</v>
      </c>
      <c r="I12" s="111">
        <f>ROUND(E12*H12,2)</f>
        <v>339</v>
      </c>
      <c r="J12" s="111">
        <v>118.7</v>
      </c>
      <c r="K12" s="111">
        <f>ROUND(E12*J12,2)</f>
        <v>3561</v>
      </c>
      <c r="L12" s="111">
        <v>21</v>
      </c>
      <c r="M12" s="111">
        <f>G12*(1+L12/100)</f>
        <v>0</v>
      </c>
      <c r="N12" s="112">
        <v>4.8999999999999998E-4</v>
      </c>
      <c r="O12" s="112">
        <f>ROUND(E12*N12,5)</f>
        <v>1.47E-2</v>
      </c>
      <c r="P12" s="112">
        <v>1.7999999999999999E-2</v>
      </c>
      <c r="Q12" s="112">
        <f>ROUND(E12*P12,5)</f>
        <v>0.54</v>
      </c>
      <c r="R12" s="112"/>
      <c r="S12" s="112"/>
      <c r="T12" s="113">
        <v>0.34200000000000003</v>
      </c>
      <c r="U12" s="112">
        <f>ROUND(E12*T12,2)</f>
        <v>10.26</v>
      </c>
      <c r="V12" s="114"/>
      <c r="W12" s="114"/>
      <c r="X12" s="114"/>
      <c r="Y12" s="114"/>
      <c r="Z12" s="114"/>
      <c r="AA12" s="114"/>
      <c r="AB12" s="114"/>
      <c r="AC12" s="114"/>
      <c r="AD12" s="114"/>
      <c r="AE12" s="114" t="s">
        <v>695</v>
      </c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</row>
    <row r="13" spans="1:60">
      <c r="A13" s="115" t="s">
        <v>689</v>
      </c>
      <c r="B13" s="115" t="s">
        <v>896</v>
      </c>
      <c r="C13" s="116" t="s">
        <v>897</v>
      </c>
      <c r="D13" s="117"/>
      <c r="E13" s="118"/>
      <c r="F13" s="119"/>
      <c r="G13" s="119">
        <f>SUMIF(AE14:AE24,"&lt;&gt;NOR",G14:G24)</f>
        <v>0</v>
      </c>
      <c r="H13" s="119"/>
      <c r="I13" s="119">
        <f>SUM(I14:I24)</f>
        <v>17074.18</v>
      </c>
      <c r="J13" s="119"/>
      <c r="K13" s="119">
        <f>SUM(K14:K24)</f>
        <v>21416.820000000003</v>
      </c>
      <c r="L13" s="119"/>
      <c r="M13" s="119">
        <f>SUM(M14:M24)</f>
        <v>0</v>
      </c>
      <c r="N13" s="120"/>
      <c r="O13" s="120">
        <f>SUM(O14:O24)</f>
        <v>0.70796999999999999</v>
      </c>
      <c r="P13" s="120"/>
      <c r="Q13" s="120">
        <f>SUM(Q14:Q24)</f>
        <v>0</v>
      </c>
      <c r="R13" s="120"/>
      <c r="S13" s="120"/>
      <c r="T13" s="121"/>
      <c r="U13" s="120">
        <f>SUM(U14:U24)</f>
        <v>39.25</v>
      </c>
      <c r="AE13" s="89" t="s">
        <v>692</v>
      </c>
    </row>
    <row r="14" spans="1:60" outlineLevel="1">
      <c r="A14" s="107">
        <v>4</v>
      </c>
      <c r="B14" s="107" t="s">
        <v>898</v>
      </c>
      <c r="C14" s="108" t="s">
        <v>899</v>
      </c>
      <c r="D14" s="109" t="s">
        <v>34</v>
      </c>
      <c r="E14" s="110">
        <v>20</v>
      </c>
      <c r="F14" s="111">
        <v>0</v>
      </c>
      <c r="G14" s="111">
        <v>0</v>
      </c>
      <c r="H14" s="111">
        <v>163.15</v>
      </c>
      <c r="I14" s="111">
        <f t="shared" ref="I14:I24" si="0">ROUND(E14*H14,2)</f>
        <v>3263</v>
      </c>
      <c r="J14" s="111">
        <v>328.35</v>
      </c>
      <c r="K14" s="111">
        <f t="shared" ref="K14:K24" si="1">ROUND(E14*J14,2)</f>
        <v>6567</v>
      </c>
      <c r="L14" s="111">
        <v>21</v>
      </c>
      <c r="M14" s="111">
        <f t="shared" ref="M14:M24" si="2">G14*(1+L14/100)</f>
        <v>0</v>
      </c>
      <c r="N14" s="112">
        <v>1.2489999999999999E-2</v>
      </c>
      <c r="O14" s="112">
        <f t="shared" ref="O14:O24" si="3">ROUND(E14*N14,5)</f>
        <v>0.24979999999999999</v>
      </c>
      <c r="P14" s="112">
        <v>0</v>
      </c>
      <c r="Q14" s="112">
        <f t="shared" ref="Q14:Q24" si="4">ROUND(E14*P14,5)</f>
        <v>0</v>
      </c>
      <c r="R14" s="112"/>
      <c r="S14" s="112"/>
      <c r="T14" s="113">
        <v>0.70399999999999996</v>
      </c>
      <c r="U14" s="112">
        <f t="shared" ref="U14:U24" si="5">ROUND(E14*T14,2)</f>
        <v>14.08</v>
      </c>
      <c r="V14" s="114"/>
      <c r="W14" s="114"/>
      <c r="X14" s="114"/>
      <c r="Y14" s="114"/>
      <c r="Z14" s="114"/>
      <c r="AA14" s="114"/>
      <c r="AB14" s="114"/>
      <c r="AC14" s="114"/>
      <c r="AD14" s="114"/>
      <c r="AE14" s="114" t="s">
        <v>695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</row>
    <row r="15" spans="1:60" outlineLevel="1">
      <c r="A15" s="107">
        <v>5</v>
      </c>
      <c r="B15" s="107" t="s">
        <v>900</v>
      </c>
      <c r="C15" s="108" t="s">
        <v>901</v>
      </c>
      <c r="D15" s="109" t="s">
        <v>34</v>
      </c>
      <c r="E15" s="110">
        <v>24</v>
      </c>
      <c r="F15" s="111">
        <v>0</v>
      </c>
      <c r="G15" s="111">
        <v>0</v>
      </c>
      <c r="H15" s="111">
        <v>212.69</v>
      </c>
      <c r="I15" s="111">
        <f t="shared" si="0"/>
        <v>5104.5600000000004</v>
      </c>
      <c r="J15" s="111">
        <v>351.31</v>
      </c>
      <c r="K15" s="111">
        <f t="shared" si="1"/>
        <v>8431.44</v>
      </c>
      <c r="L15" s="111">
        <v>21</v>
      </c>
      <c r="M15" s="111">
        <f t="shared" si="2"/>
        <v>0</v>
      </c>
      <c r="N15" s="112">
        <v>1.4800000000000001E-2</v>
      </c>
      <c r="O15" s="112">
        <f t="shared" si="3"/>
        <v>0.35520000000000002</v>
      </c>
      <c r="P15" s="112">
        <v>0</v>
      </c>
      <c r="Q15" s="112">
        <f t="shared" si="4"/>
        <v>0</v>
      </c>
      <c r="R15" s="112"/>
      <c r="S15" s="112"/>
      <c r="T15" s="113">
        <v>0.753</v>
      </c>
      <c r="U15" s="112">
        <f t="shared" si="5"/>
        <v>18.07</v>
      </c>
      <c r="V15" s="114"/>
      <c r="W15" s="114"/>
      <c r="X15" s="114"/>
      <c r="Y15" s="114"/>
      <c r="Z15" s="114"/>
      <c r="AA15" s="114"/>
      <c r="AB15" s="114"/>
      <c r="AC15" s="114"/>
      <c r="AD15" s="114"/>
      <c r="AE15" s="114" t="s">
        <v>695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</row>
    <row r="16" spans="1:60" outlineLevel="1">
      <c r="A16" s="107">
        <v>6</v>
      </c>
      <c r="B16" s="107" t="s">
        <v>902</v>
      </c>
      <c r="C16" s="108" t="s">
        <v>903</v>
      </c>
      <c r="D16" s="109" t="s">
        <v>34</v>
      </c>
      <c r="E16" s="110">
        <v>2</v>
      </c>
      <c r="F16" s="111">
        <v>0</v>
      </c>
      <c r="G16" s="111">
        <v>0</v>
      </c>
      <c r="H16" s="111">
        <v>154.08000000000001</v>
      </c>
      <c r="I16" s="111">
        <f t="shared" si="0"/>
        <v>308.16000000000003</v>
      </c>
      <c r="J16" s="111">
        <v>353.91999999999996</v>
      </c>
      <c r="K16" s="111">
        <f t="shared" si="1"/>
        <v>707.84</v>
      </c>
      <c r="L16" s="111">
        <v>21</v>
      </c>
      <c r="M16" s="111">
        <f t="shared" si="2"/>
        <v>0</v>
      </c>
      <c r="N16" s="112">
        <v>1.455E-2</v>
      </c>
      <c r="O16" s="112">
        <f t="shared" si="3"/>
        <v>2.9100000000000001E-2</v>
      </c>
      <c r="P16" s="112">
        <v>0</v>
      </c>
      <c r="Q16" s="112">
        <f t="shared" si="4"/>
        <v>0</v>
      </c>
      <c r="R16" s="112"/>
      <c r="S16" s="112"/>
      <c r="T16" s="113">
        <v>0.78400000000000003</v>
      </c>
      <c r="U16" s="112">
        <f t="shared" si="5"/>
        <v>1.57</v>
      </c>
      <c r="V16" s="114"/>
      <c r="W16" s="114"/>
      <c r="X16" s="114"/>
      <c r="Y16" s="114"/>
      <c r="Z16" s="114"/>
      <c r="AA16" s="114"/>
      <c r="AB16" s="114"/>
      <c r="AC16" s="114"/>
      <c r="AD16" s="114"/>
      <c r="AE16" s="114" t="s">
        <v>695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</row>
    <row r="17" spans="1:60" outlineLevel="1">
      <c r="A17" s="107">
        <v>7</v>
      </c>
      <c r="B17" s="107" t="s">
        <v>904</v>
      </c>
      <c r="C17" s="108" t="s">
        <v>905</v>
      </c>
      <c r="D17" s="109" t="s">
        <v>34</v>
      </c>
      <c r="E17" s="110">
        <v>3</v>
      </c>
      <c r="F17" s="111">
        <v>0</v>
      </c>
      <c r="G17" s="111">
        <v>0</v>
      </c>
      <c r="H17" s="111">
        <v>232.96</v>
      </c>
      <c r="I17" s="111">
        <f t="shared" si="0"/>
        <v>698.88</v>
      </c>
      <c r="J17" s="111">
        <v>373.03999999999996</v>
      </c>
      <c r="K17" s="111">
        <f t="shared" si="1"/>
        <v>1119.1199999999999</v>
      </c>
      <c r="L17" s="111">
        <v>21</v>
      </c>
      <c r="M17" s="111">
        <f t="shared" si="2"/>
        <v>0</v>
      </c>
      <c r="N17" s="112">
        <v>2.1690000000000001E-2</v>
      </c>
      <c r="O17" s="112">
        <f t="shared" si="3"/>
        <v>6.5070000000000003E-2</v>
      </c>
      <c r="P17" s="112">
        <v>0</v>
      </c>
      <c r="Q17" s="112">
        <f t="shared" si="4"/>
        <v>0</v>
      </c>
      <c r="R17" s="112"/>
      <c r="S17" s="112"/>
      <c r="T17" s="113">
        <v>0.79300000000000004</v>
      </c>
      <c r="U17" s="112">
        <f t="shared" si="5"/>
        <v>2.38</v>
      </c>
      <c r="V17" s="114"/>
      <c r="W17" s="114"/>
      <c r="X17" s="114"/>
      <c r="Y17" s="114"/>
      <c r="Z17" s="114"/>
      <c r="AA17" s="114"/>
      <c r="AB17" s="114"/>
      <c r="AC17" s="114"/>
      <c r="AD17" s="114"/>
      <c r="AE17" s="114" t="s">
        <v>695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</row>
    <row r="18" spans="1:60" outlineLevel="1">
      <c r="A18" s="107">
        <v>8</v>
      </c>
      <c r="B18" s="107" t="s">
        <v>906</v>
      </c>
      <c r="C18" s="108" t="s">
        <v>907</v>
      </c>
      <c r="D18" s="109" t="s">
        <v>38</v>
      </c>
      <c r="E18" s="110">
        <v>1</v>
      </c>
      <c r="F18" s="111">
        <v>0</v>
      </c>
      <c r="G18" s="111">
        <v>0</v>
      </c>
      <c r="H18" s="111">
        <v>408.96</v>
      </c>
      <c r="I18" s="111">
        <f t="shared" si="0"/>
        <v>408.96</v>
      </c>
      <c r="J18" s="111">
        <v>111.04000000000002</v>
      </c>
      <c r="K18" s="111">
        <f t="shared" si="1"/>
        <v>111.04</v>
      </c>
      <c r="L18" s="111">
        <v>21</v>
      </c>
      <c r="M18" s="111">
        <f t="shared" si="2"/>
        <v>0</v>
      </c>
      <c r="N18" s="112">
        <v>3.6999999999999999E-4</v>
      </c>
      <c r="O18" s="112">
        <f t="shared" si="3"/>
        <v>3.6999999999999999E-4</v>
      </c>
      <c r="P18" s="112">
        <v>0</v>
      </c>
      <c r="Q18" s="112">
        <f t="shared" si="4"/>
        <v>0</v>
      </c>
      <c r="R18" s="112"/>
      <c r="S18" s="112"/>
      <c r="T18" s="113">
        <v>0.20599999999999999</v>
      </c>
      <c r="U18" s="112">
        <f t="shared" si="5"/>
        <v>0.21</v>
      </c>
      <c r="V18" s="114"/>
      <c r="W18" s="114"/>
      <c r="X18" s="114"/>
      <c r="Y18" s="114"/>
      <c r="Z18" s="114"/>
      <c r="AA18" s="114"/>
      <c r="AB18" s="114"/>
      <c r="AC18" s="114"/>
      <c r="AD18" s="114"/>
      <c r="AE18" s="114" t="s">
        <v>695</v>
      </c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</row>
    <row r="19" spans="1:60" outlineLevel="1">
      <c r="A19" s="107">
        <v>9</v>
      </c>
      <c r="B19" s="107" t="s">
        <v>908</v>
      </c>
      <c r="C19" s="108" t="s">
        <v>909</v>
      </c>
      <c r="D19" s="109" t="s">
        <v>38</v>
      </c>
      <c r="E19" s="110">
        <v>1</v>
      </c>
      <c r="F19" s="111">
        <v>0</v>
      </c>
      <c r="G19" s="111">
        <v>0</v>
      </c>
      <c r="H19" s="111">
        <v>1340</v>
      </c>
      <c r="I19" s="111">
        <f t="shared" si="0"/>
        <v>1340</v>
      </c>
      <c r="J19" s="111">
        <v>24</v>
      </c>
      <c r="K19" s="111">
        <f t="shared" si="1"/>
        <v>24</v>
      </c>
      <c r="L19" s="111">
        <v>21</v>
      </c>
      <c r="M19" s="111">
        <f t="shared" si="2"/>
        <v>0</v>
      </c>
      <c r="N19" s="112">
        <v>5.9999999999999995E-4</v>
      </c>
      <c r="O19" s="112">
        <f t="shared" si="3"/>
        <v>5.9999999999999995E-4</v>
      </c>
      <c r="P19" s="112">
        <v>0</v>
      </c>
      <c r="Q19" s="112">
        <f t="shared" si="4"/>
        <v>0</v>
      </c>
      <c r="R19" s="112"/>
      <c r="S19" s="112"/>
      <c r="T19" s="113">
        <v>0</v>
      </c>
      <c r="U19" s="112">
        <f t="shared" si="5"/>
        <v>0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 t="s">
        <v>695</v>
      </c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</row>
    <row r="20" spans="1:60" outlineLevel="1">
      <c r="A20" s="107">
        <v>10</v>
      </c>
      <c r="B20" s="107" t="s">
        <v>910</v>
      </c>
      <c r="C20" s="108" t="s">
        <v>911</v>
      </c>
      <c r="D20" s="109" t="s">
        <v>38</v>
      </c>
      <c r="E20" s="110">
        <v>1</v>
      </c>
      <c r="F20" s="111">
        <v>0</v>
      </c>
      <c r="G20" s="111">
        <v>0</v>
      </c>
      <c r="H20" s="111">
        <v>1340</v>
      </c>
      <c r="I20" s="111">
        <f t="shared" si="0"/>
        <v>1340</v>
      </c>
      <c r="J20" s="111">
        <v>1660</v>
      </c>
      <c r="K20" s="111">
        <f t="shared" si="1"/>
        <v>1660</v>
      </c>
      <c r="L20" s="111">
        <v>21</v>
      </c>
      <c r="M20" s="111">
        <f t="shared" si="2"/>
        <v>0</v>
      </c>
      <c r="N20" s="112">
        <v>5.9999999999999995E-4</v>
      </c>
      <c r="O20" s="112">
        <f t="shared" si="3"/>
        <v>5.9999999999999995E-4</v>
      </c>
      <c r="P20" s="112">
        <v>0</v>
      </c>
      <c r="Q20" s="112">
        <f t="shared" si="4"/>
        <v>0</v>
      </c>
      <c r="R20" s="112"/>
      <c r="S20" s="112"/>
      <c r="T20" s="113">
        <v>0</v>
      </c>
      <c r="U20" s="112">
        <f t="shared" si="5"/>
        <v>0</v>
      </c>
      <c r="V20" s="114"/>
      <c r="W20" s="114"/>
      <c r="X20" s="114"/>
      <c r="Y20" s="114"/>
      <c r="Z20" s="114"/>
      <c r="AA20" s="114"/>
      <c r="AB20" s="114"/>
      <c r="AC20" s="114"/>
      <c r="AD20" s="114"/>
      <c r="AE20" s="114" t="s">
        <v>695</v>
      </c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</row>
    <row r="21" spans="1:60" outlineLevel="1">
      <c r="A21" s="107">
        <v>11</v>
      </c>
      <c r="B21" s="107" t="s">
        <v>912</v>
      </c>
      <c r="C21" s="108" t="s">
        <v>913</v>
      </c>
      <c r="D21" s="109" t="s">
        <v>38</v>
      </c>
      <c r="E21" s="110">
        <v>1</v>
      </c>
      <c r="F21" s="111">
        <v>0</v>
      </c>
      <c r="G21" s="111">
        <v>0</v>
      </c>
      <c r="H21" s="111">
        <v>0</v>
      </c>
      <c r="I21" s="111">
        <f t="shared" si="0"/>
        <v>0</v>
      </c>
      <c r="J21" s="111">
        <v>1500</v>
      </c>
      <c r="K21" s="111">
        <f t="shared" si="1"/>
        <v>1500</v>
      </c>
      <c r="L21" s="111">
        <v>21</v>
      </c>
      <c r="M21" s="111">
        <f t="shared" si="2"/>
        <v>0</v>
      </c>
      <c r="N21" s="112">
        <v>0</v>
      </c>
      <c r="O21" s="112">
        <f t="shared" si="3"/>
        <v>0</v>
      </c>
      <c r="P21" s="112">
        <v>0</v>
      </c>
      <c r="Q21" s="112">
        <f t="shared" si="4"/>
        <v>0</v>
      </c>
      <c r="R21" s="112"/>
      <c r="S21" s="112"/>
      <c r="T21" s="113">
        <v>0.48199999999999998</v>
      </c>
      <c r="U21" s="112">
        <f t="shared" si="5"/>
        <v>0.48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 t="s">
        <v>695</v>
      </c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</row>
    <row r="22" spans="1:60" outlineLevel="1">
      <c r="A22" s="107">
        <v>12</v>
      </c>
      <c r="B22" s="107" t="s">
        <v>914</v>
      </c>
      <c r="C22" s="108" t="s">
        <v>915</v>
      </c>
      <c r="D22" s="109" t="s">
        <v>15</v>
      </c>
      <c r="E22" s="110">
        <v>1</v>
      </c>
      <c r="F22" s="111">
        <v>0</v>
      </c>
      <c r="G22" s="111">
        <v>0</v>
      </c>
      <c r="H22" s="111">
        <v>870.7</v>
      </c>
      <c r="I22" s="111">
        <f t="shared" si="0"/>
        <v>870.7</v>
      </c>
      <c r="J22" s="111">
        <v>929.3</v>
      </c>
      <c r="K22" s="111">
        <f t="shared" si="1"/>
        <v>929.3</v>
      </c>
      <c r="L22" s="111">
        <v>21</v>
      </c>
      <c r="M22" s="111">
        <f t="shared" si="2"/>
        <v>0</v>
      </c>
      <c r="N22" s="112">
        <v>3.2499999999999999E-3</v>
      </c>
      <c r="O22" s="112">
        <f t="shared" si="3"/>
        <v>3.2499999999999999E-3</v>
      </c>
      <c r="P22" s="112">
        <v>0</v>
      </c>
      <c r="Q22" s="112">
        <f t="shared" si="4"/>
        <v>0</v>
      </c>
      <c r="R22" s="112"/>
      <c r="S22" s="112"/>
      <c r="T22" s="113">
        <v>1.78</v>
      </c>
      <c r="U22" s="112">
        <f t="shared" si="5"/>
        <v>1.78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4" t="s">
        <v>695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</row>
    <row r="23" spans="1:60" outlineLevel="1">
      <c r="A23" s="107">
        <v>13</v>
      </c>
      <c r="B23" s="107" t="s">
        <v>916</v>
      </c>
      <c r="C23" s="108" t="s">
        <v>917</v>
      </c>
      <c r="D23" s="109" t="s">
        <v>38</v>
      </c>
      <c r="E23" s="110">
        <v>1</v>
      </c>
      <c r="F23" s="111">
        <v>0</v>
      </c>
      <c r="G23" s="111">
        <v>0</v>
      </c>
      <c r="H23" s="111">
        <v>1512</v>
      </c>
      <c r="I23" s="111">
        <f t="shared" si="0"/>
        <v>1512</v>
      </c>
      <c r="J23" s="111">
        <v>0</v>
      </c>
      <c r="K23" s="111">
        <f t="shared" si="1"/>
        <v>0</v>
      </c>
      <c r="L23" s="111">
        <v>21</v>
      </c>
      <c r="M23" s="111">
        <f t="shared" si="2"/>
        <v>0</v>
      </c>
      <c r="N23" s="112">
        <v>2E-3</v>
      </c>
      <c r="O23" s="112">
        <f t="shared" si="3"/>
        <v>2E-3</v>
      </c>
      <c r="P23" s="112">
        <v>0</v>
      </c>
      <c r="Q23" s="112">
        <f t="shared" si="4"/>
        <v>0</v>
      </c>
      <c r="R23" s="112"/>
      <c r="S23" s="112"/>
      <c r="T23" s="113">
        <v>0</v>
      </c>
      <c r="U23" s="112">
        <f t="shared" si="5"/>
        <v>0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 t="s">
        <v>698</v>
      </c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</row>
    <row r="24" spans="1:60" outlineLevel="1">
      <c r="A24" s="107">
        <v>14</v>
      </c>
      <c r="B24" s="107" t="s">
        <v>918</v>
      </c>
      <c r="C24" s="108" t="s">
        <v>919</v>
      </c>
      <c r="D24" s="109" t="s">
        <v>38</v>
      </c>
      <c r="E24" s="110">
        <v>3</v>
      </c>
      <c r="F24" s="111">
        <v>0</v>
      </c>
      <c r="G24" s="111">
        <v>0</v>
      </c>
      <c r="H24" s="111">
        <v>742.64</v>
      </c>
      <c r="I24" s="111">
        <f t="shared" si="0"/>
        <v>2227.92</v>
      </c>
      <c r="J24" s="111">
        <v>122.36000000000001</v>
      </c>
      <c r="K24" s="111">
        <f t="shared" si="1"/>
        <v>367.08</v>
      </c>
      <c r="L24" s="111">
        <v>21</v>
      </c>
      <c r="M24" s="111">
        <f t="shared" si="2"/>
        <v>0</v>
      </c>
      <c r="N24" s="112">
        <v>6.6E-4</v>
      </c>
      <c r="O24" s="112">
        <f t="shared" si="3"/>
        <v>1.98E-3</v>
      </c>
      <c r="P24" s="112">
        <v>0</v>
      </c>
      <c r="Q24" s="112">
        <f t="shared" si="4"/>
        <v>0</v>
      </c>
      <c r="R24" s="112"/>
      <c r="S24" s="112"/>
      <c r="T24" s="113">
        <v>0.22700000000000001</v>
      </c>
      <c r="U24" s="112">
        <f t="shared" si="5"/>
        <v>0.68</v>
      </c>
      <c r="V24" s="114"/>
      <c r="W24" s="114"/>
      <c r="X24" s="114"/>
      <c r="Y24" s="114"/>
      <c r="Z24" s="114"/>
      <c r="AA24" s="114"/>
      <c r="AB24" s="114"/>
      <c r="AC24" s="114"/>
      <c r="AD24" s="114"/>
      <c r="AE24" s="114" t="s">
        <v>695</v>
      </c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</row>
    <row r="25" spans="1:60">
      <c r="A25" s="115" t="s">
        <v>689</v>
      </c>
      <c r="B25" s="115" t="s">
        <v>920</v>
      </c>
      <c r="C25" s="116" t="s">
        <v>921</v>
      </c>
      <c r="D25" s="117"/>
      <c r="E25" s="118"/>
      <c r="F25" s="119"/>
      <c r="G25" s="119">
        <f>SUMIF(AE26:AE26,"&lt;&gt;NOR",G26:G26)</f>
        <v>0</v>
      </c>
      <c r="H25" s="119"/>
      <c r="I25" s="119">
        <f>SUM(I26:I26)</f>
        <v>473.8</v>
      </c>
      <c r="J25" s="119"/>
      <c r="K25" s="119">
        <f>SUM(K26:K26)</f>
        <v>1964.2</v>
      </c>
      <c r="L25" s="119"/>
      <c r="M25" s="119">
        <f>SUM(M26:M26)</f>
        <v>0</v>
      </c>
      <c r="N25" s="120"/>
      <c r="O25" s="120">
        <f>SUM(O26:O26)</f>
        <v>3.2200000000000002E-3</v>
      </c>
      <c r="P25" s="120"/>
      <c r="Q25" s="120">
        <f>SUM(Q26:Q26)</f>
        <v>0</v>
      </c>
      <c r="R25" s="120"/>
      <c r="S25" s="120"/>
      <c r="T25" s="121"/>
      <c r="U25" s="120">
        <f>SUM(U26:U26)</f>
        <v>4</v>
      </c>
      <c r="AE25" s="89" t="s">
        <v>692</v>
      </c>
    </row>
    <row r="26" spans="1:60" outlineLevel="1">
      <c r="A26" s="107">
        <v>15</v>
      </c>
      <c r="B26" s="107" t="s">
        <v>922</v>
      </c>
      <c r="C26" s="108" t="s">
        <v>923</v>
      </c>
      <c r="D26" s="109" t="s">
        <v>34</v>
      </c>
      <c r="E26" s="110">
        <v>46</v>
      </c>
      <c r="F26" s="111">
        <v>0</v>
      </c>
      <c r="G26" s="111">
        <v>0</v>
      </c>
      <c r="H26" s="111">
        <v>10.3</v>
      </c>
      <c r="I26" s="111">
        <f>ROUND(E26*H26,2)</f>
        <v>473.8</v>
      </c>
      <c r="J26" s="111">
        <v>42.7</v>
      </c>
      <c r="K26" s="111">
        <f>ROUND(E26*J26,2)</f>
        <v>1964.2</v>
      </c>
      <c r="L26" s="111">
        <v>21</v>
      </c>
      <c r="M26" s="111">
        <f>G26*(1+L26/100)</f>
        <v>0</v>
      </c>
      <c r="N26" s="112">
        <v>6.9999999999999994E-5</v>
      </c>
      <c r="O26" s="112">
        <f>ROUND(E26*N26,5)</f>
        <v>3.2200000000000002E-3</v>
      </c>
      <c r="P26" s="112">
        <v>0</v>
      </c>
      <c r="Q26" s="112">
        <f>ROUND(E26*P26,5)</f>
        <v>0</v>
      </c>
      <c r="R26" s="112"/>
      <c r="S26" s="112"/>
      <c r="T26" s="113">
        <v>8.6999999999999994E-2</v>
      </c>
      <c r="U26" s="112">
        <f>ROUND(E26*T26,2)</f>
        <v>4</v>
      </c>
      <c r="V26" s="114"/>
      <c r="W26" s="114"/>
      <c r="X26" s="114"/>
      <c r="Y26" s="114"/>
      <c r="Z26" s="114"/>
      <c r="AA26" s="114"/>
      <c r="AB26" s="114"/>
      <c r="AC26" s="114"/>
      <c r="AD26" s="114"/>
      <c r="AE26" s="114" t="s">
        <v>695</v>
      </c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</row>
    <row r="27" spans="1:60">
      <c r="A27" s="115" t="s">
        <v>689</v>
      </c>
      <c r="B27" s="115" t="s">
        <v>838</v>
      </c>
      <c r="C27" s="116" t="s">
        <v>839</v>
      </c>
      <c r="D27" s="117"/>
      <c r="E27" s="118"/>
      <c r="F27" s="119"/>
      <c r="G27" s="119">
        <f>SUMIF(AE28:AE29,"&lt;&gt;NOR",G28:G29)</f>
        <v>0</v>
      </c>
      <c r="H27" s="119"/>
      <c r="I27" s="119">
        <f>SUM(I28:I29)</f>
        <v>0</v>
      </c>
      <c r="J27" s="119"/>
      <c r="K27" s="119">
        <f>SUM(K28:K29)</f>
        <v>7500</v>
      </c>
      <c r="L27" s="119"/>
      <c r="M27" s="119">
        <f>SUM(M28:M29)</f>
        <v>0</v>
      </c>
      <c r="N27" s="120"/>
      <c r="O27" s="120">
        <f>SUM(O28:O29)</f>
        <v>0</v>
      </c>
      <c r="P27" s="120"/>
      <c r="Q27" s="120">
        <f>SUM(Q28:Q29)</f>
        <v>0</v>
      </c>
      <c r="R27" s="120"/>
      <c r="S27" s="120"/>
      <c r="T27" s="121"/>
      <c r="U27" s="120">
        <f>SUM(U28:U29)</f>
        <v>0</v>
      </c>
      <c r="AE27" s="89" t="s">
        <v>692</v>
      </c>
    </row>
    <row r="28" spans="1:60" outlineLevel="1">
      <c r="A28" s="107">
        <v>16</v>
      </c>
      <c r="B28" s="107" t="s">
        <v>924</v>
      </c>
      <c r="C28" s="108" t="s">
        <v>925</v>
      </c>
      <c r="D28" s="109" t="s">
        <v>842</v>
      </c>
      <c r="E28" s="110">
        <v>1</v>
      </c>
      <c r="F28" s="111">
        <v>0</v>
      </c>
      <c r="G28" s="111">
        <v>0</v>
      </c>
      <c r="H28" s="111">
        <v>0</v>
      </c>
      <c r="I28" s="111">
        <f>ROUND(E28*H28,2)</f>
        <v>0</v>
      </c>
      <c r="J28" s="111">
        <v>5000</v>
      </c>
      <c r="K28" s="111">
        <f>ROUND(E28*J28,2)</f>
        <v>5000</v>
      </c>
      <c r="L28" s="111">
        <v>21</v>
      </c>
      <c r="M28" s="111">
        <f>G28*(1+L28/100)</f>
        <v>0</v>
      </c>
      <c r="N28" s="112">
        <v>0</v>
      </c>
      <c r="O28" s="112">
        <f>ROUND(E28*N28,5)</f>
        <v>0</v>
      </c>
      <c r="P28" s="112">
        <v>0</v>
      </c>
      <c r="Q28" s="112">
        <f>ROUND(E28*P28,5)</f>
        <v>0</v>
      </c>
      <c r="R28" s="112"/>
      <c r="S28" s="112"/>
      <c r="T28" s="113">
        <v>0</v>
      </c>
      <c r="U28" s="112">
        <f>ROUND(E28*T28,2)</f>
        <v>0</v>
      </c>
      <c r="V28" s="114"/>
      <c r="W28" s="114"/>
      <c r="X28" s="114"/>
      <c r="Y28" s="114"/>
      <c r="Z28" s="114"/>
      <c r="AA28" s="114"/>
      <c r="AB28" s="114"/>
      <c r="AC28" s="114"/>
      <c r="AD28" s="114"/>
      <c r="AE28" s="114" t="s">
        <v>695</v>
      </c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</row>
    <row r="29" spans="1:60" outlineLevel="1">
      <c r="A29" s="122">
        <v>17</v>
      </c>
      <c r="B29" s="122" t="s">
        <v>840</v>
      </c>
      <c r="C29" s="123" t="s">
        <v>841</v>
      </c>
      <c r="D29" s="124" t="s">
        <v>842</v>
      </c>
      <c r="E29" s="125">
        <v>1</v>
      </c>
      <c r="F29" s="126">
        <v>0</v>
      </c>
      <c r="G29" s="126">
        <v>0</v>
      </c>
      <c r="H29" s="126">
        <v>0</v>
      </c>
      <c r="I29" s="126">
        <f>ROUND(E29*H29,2)</f>
        <v>0</v>
      </c>
      <c r="J29" s="126">
        <v>2500</v>
      </c>
      <c r="K29" s="126">
        <f>ROUND(E29*J29,2)</f>
        <v>2500</v>
      </c>
      <c r="L29" s="126">
        <v>21</v>
      </c>
      <c r="M29" s="126">
        <f>G29*(1+L29/100)</f>
        <v>0</v>
      </c>
      <c r="N29" s="127">
        <v>0</v>
      </c>
      <c r="O29" s="127">
        <f>ROUND(E29*N29,5)</f>
        <v>0</v>
      </c>
      <c r="P29" s="127">
        <v>0</v>
      </c>
      <c r="Q29" s="127">
        <f>ROUND(E29*P29,5)</f>
        <v>0</v>
      </c>
      <c r="R29" s="127"/>
      <c r="S29" s="127"/>
      <c r="T29" s="128">
        <v>0</v>
      </c>
      <c r="U29" s="127">
        <f>ROUND(E29*T29,2)</f>
        <v>0</v>
      </c>
      <c r="V29" s="114"/>
      <c r="W29" s="114"/>
      <c r="X29" s="114"/>
      <c r="Y29" s="114"/>
      <c r="Z29" s="114"/>
      <c r="AA29" s="114"/>
      <c r="AB29" s="114"/>
      <c r="AC29" s="114"/>
      <c r="AD29" s="114"/>
      <c r="AE29" s="114" t="s">
        <v>695</v>
      </c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</row>
    <row r="30" spans="1:60">
      <c r="A30" s="129"/>
      <c r="B30" s="133" t="s">
        <v>845</v>
      </c>
      <c r="C30" s="130" t="s">
        <v>843</v>
      </c>
      <c r="D30" s="129"/>
      <c r="E30" s="129"/>
      <c r="F30" s="129"/>
      <c r="G30" s="134">
        <f>G8+G11+G13+G25+G27</f>
        <v>0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AC30" s="89">
        <v>15</v>
      </c>
      <c r="AD30" s="89">
        <v>21</v>
      </c>
    </row>
    <row r="31" spans="1:60">
      <c r="C31" s="132"/>
      <c r="AE31" s="89" t="s">
        <v>844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533F6-F0A3-4E37-B882-FFC0136543A8}">
  <sheetPr filterMode="1"/>
  <dimension ref="A1:S355"/>
  <sheetViews>
    <sheetView zoomScaleNormal="100" workbookViewId="0">
      <pane ySplit="7" topLeftCell="A8" activePane="bottomLeft" state="frozen"/>
      <selection pane="bottomLeft"/>
    </sheetView>
  </sheetViews>
  <sheetFormatPr defaultRowHeight="12" customHeight="1"/>
  <cols>
    <col min="1" max="1" width="6.42578125" style="249" customWidth="1"/>
    <col min="2" max="2" width="54.7109375" style="144" customWidth="1"/>
    <col min="3" max="3" width="5.42578125" style="229" customWidth="1"/>
    <col min="4" max="4" width="5.5703125" style="242" customWidth="1"/>
    <col min="5" max="5" width="13" style="229" customWidth="1"/>
    <col min="6" max="6" width="16.140625" style="229" customWidth="1"/>
    <col min="7" max="7" width="0.140625" style="229" hidden="1" customWidth="1"/>
    <col min="8" max="8" width="10.85546875" style="229" hidden="1" customWidth="1"/>
    <col min="9" max="9" width="11.85546875" style="229" hidden="1" customWidth="1"/>
    <col min="10" max="10" width="8.28515625" style="144" hidden="1" customWidth="1"/>
    <col min="11" max="11" width="0.140625" style="144" customWidth="1"/>
    <col min="12" max="13" width="11.42578125" style="242" hidden="1" customWidth="1"/>
    <col min="14" max="14" width="12" style="242" hidden="1" customWidth="1"/>
    <col min="15" max="15" width="6.140625" style="242" hidden="1" customWidth="1"/>
    <col min="16" max="16" width="7.7109375" style="144" hidden="1" customWidth="1"/>
    <col min="17" max="17" width="13.28515625" style="144" hidden="1" customWidth="1"/>
    <col min="18" max="18" width="12.5703125" style="144" hidden="1" customWidth="1"/>
    <col min="19" max="19" width="11" style="144" hidden="1" customWidth="1"/>
    <col min="20" max="256" width="9.140625" style="144"/>
    <col min="257" max="257" width="6.42578125" style="144" customWidth="1"/>
    <col min="258" max="258" width="54.7109375" style="144" customWidth="1"/>
    <col min="259" max="259" width="5.42578125" style="144" customWidth="1"/>
    <col min="260" max="260" width="5.5703125" style="144" customWidth="1"/>
    <col min="261" max="261" width="13" style="144" customWidth="1"/>
    <col min="262" max="262" width="16.140625" style="144" customWidth="1"/>
    <col min="263" max="266" width="0" style="144" hidden="1" customWidth="1"/>
    <col min="267" max="267" width="0.140625" style="144" customWidth="1"/>
    <col min="268" max="275" width="0" style="144" hidden="1" customWidth="1"/>
    <col min="276" max="512" width="9.140625" style="144"/>
    <col min="513" max="513" width="6.42578125" style="144" customWidth="1"/>
    <col min="514" max="514" width="54.7109375" style="144" customWidth="1"/>
    <col min="515" max="515" width="5.42578125" style="144" customWidth="1"/>
    <col min="516" max="516" width="5.5703125" style="144" customWidth="1"/>
    <col min="517" max="517" width="13" style="144" customWidth="1"/>
    <col min="518" max="518" width="16.140625" style="144" customWidth="1"/>
    <col min="519" max="522" width="0" style="144" hidden="1" customWidth="1"/>
    <col min="523" max="523" width="0.140625" style="144" customWidth="1"/>
    <col min="524" max="531" width="0" style="144" hidden="1" customWidth="1"/>
    <col min="532" max="768" width="9.140625" style="144"/>
    <col min="769" max="769" width="6.42578125" style="144" customWidth="1"/>
    <col min="770" max="770" width="54.7109375" style="144" customWidth="1"/>
    <col min="771" max="771" width="5.42578125" style="144" customWidth="1"/>
    <col min="772" max="772" width="5.5703125" style="144" customWidth="1"/>
    <col min="773" max="773" width="13" style="144" customWidth="1"/>
    <col min="774" max="774" width="16.140625" style="144" customWidth="1"/>
    <col min="775" max="778" width="0" style="144" hidden="1" customWidth="1"/>
    <col min="779" max="779" width="0.140625" style="144" customWidth="1"/>
    <col min="780" max="787" width="0" style="144" hidden="1" customWidth="1"/>
    <col min="788" max="1024" width="9.140625" style="144"/>
    <col min="1025" max="1025" width="6.42578125" style="144" customWidth="1"/>
    <col min="1026" max="1026" width="54.7109375" style="144" customWidth="1"/>
    <col min="1027" max="1027" width="5.42578125" style="144" customWidth="1"/>
    <col min="1028" max="1028" width="5.5703125" style="144" customWidth="1"/>
    <col min="1029" max="1029" width="13" style="144" customWidth="1"/>
    <col min="1030" max="1030" width="16.140625" style="144" customWidth="1"/>
    <col min="1031" max="1034" width="0" style="144" hidden="1" customWidth="1"/>
    <col min="1035" max="1035" width="0.140625" style="144" customWidth="1"/>
    <col min="1036" max="1043" width="0" style="144" hidden="1" customWidth="1"/>
    <col min="1044" max="1280" width="9.140625" style="144"/>
    <col min="1281" max="1281" width="6.42578125" style="144" customWidth="1"/>
    <col min="1282" max="1282" width="54.7109375" style="144" customWidth="1"/>
    <col min="1283" max="1283" width="5.42578125" style="144" customWidth="1"/>
    <col min="1284" max="1284" width="5.5703125" style="144" customWidth="1"/>
    <col min="1285" max="1285" width="13" style="144" customWidth="1"/>
    <col min="1286" max="1286" width="16.140625" style="144" customWidth="1"/>
    <col min="1287" max="1290" width="0" style="144" hidden="1" customWidth="1"/>
    <col min="1291" max="1291" width="0.140625" style="144" customWidth="1"/>
    <col min="1292" max="1299" width="0" style="144" hidden="1" customWidth="1"/>
    <col min="1300" max="1536" width="9.140625" style="144"/>
    <col min="1537" max="1537" width="6.42578125" style="144" customWidth="1"/>
    <col min="1538" max="1538" width="54.7109375" style="144" customWidth="1"/>
    <col min="1539" max="1539" width="5.42578125" style="144" customWidth="1"/>
    <col min="1540" max="1540" width="5.5703125" style="144" customWidth="1"/>
    <col min="1541" max="1541" width="13" style="144" customWidth="1"/>
    <col min="1542" max="1542" width="16.140625" style="144" customWidth="1"/>
    <col min="1543" max="1546" width="0" style="144" hidden="1" customWidth="1"/>
    <col min="1547" max="1547" width="0.140625" style="144" customWidth="1"/>
    <col min="1548" max="1555" width="0" style="144" hidden="1" customWidth="1"/>
    <col min="1556" max="1792" width="9.140625" style="144"/>
    <col min="1793" max="1793" width="6.42578125" style="144" customWidth="1"/>
    <col min="1794" max="1794" width="54.7109375" style="144" customWidth="1"/>
    <col min="1795" max="1795" width="5.42578125" style="144" customWidth="1"/>
    <col min="1796" max="1796" width="5.5703125" style="144" customWidth="1"/>
    <col min="1797" max="1797" width="13" style="144" customWidth="1"/>
    <col min="1798" max="1798" width="16.140625" style="144" customWidth="1"/>
    <col min="1799" max="1802" width="0" style="144" hidden="1" customWidth="1"/>
    <col min="1803" max="1803" width="0.140625" style="144" customWidth="1"/>
    <col min="1804" max="1811" width="0" style="144" hidden="1" customWidth="1"/>
    <col min="1812" max="2048" width="9.140625" style="144"/>
    <col min="2049" max="2049" width="6.42578125" style="144" customWidth="1"/>
    <col min="2050" max="2050" width="54.7109375" style="144" customWidth="1"/>
    <col min="2051" max="2051" width="5.42578125" style="144" customWidth="1"/>
    <col min="2052" max="2052" width="5.5703125" style="144" customWidth="1"/>
    <col min="2053" max="2053" width="13" style="144" customWidth="1"/>
    <col min="2054" max="2054" width="16.140625" style="144" customWidth="1"/>
    <col min="2055" max="2058" width="0" style="144" hidden="1" customWidth="1"/>
    <col min="2059" max="2059" width="0.140625" style="144" customWidth="1"/>
    <col min="2060" max="2067" width="0" style="144" hidden="1" customWidth="1"/>
    <col min="2068" max="2304" width="9.140625" style="144"/>
    <col min="2305" max="2305" width="6.42578125" style="144" customWidth="1"/>
    <col min="2306" max="2306" width="54.7109375" style="144" customWidth="1"/>
    <col min="2307" max="2307" width="5.42578125" style="144" customWidth="1"/>
    <col min="2308" max="2308" width="5.5703125" style="144" customWidth="1"/>
    <col min="2309" max="2309" width="13" style="144" customWidth="1"/>
    <col min="2310" max="2310" width="16.140625" style="144" customWidth="1"/>
    <col min="2311" max="2314" width="0" style="144" hidden="1" customWidth="1"/>
    <col min="2315" max="2315" width="0.140625" style="144" customWidth="1"/>
    <col min="2316" max="2323" width="0" style="144" hidden="1" customWidth="1"/>
    <col min="2324" max="2560" width="9.140625" style="144"/>
    <col min="2561" max="2561" width="6.42578125" style="144" customWidth="1"/>
    <col min="2562" max="2562" width="54.7109375" style="144" customWidth="1"/>
    <col min="2563" max="2563" width="5.42578125" style="144" customWidth="1"/>
    <col min="2564" max="2564" width="5.5703125" style="144" customWidth="1"/>
    <col min="2565" max="2565" width="13" style="144" customWidth="1"/>
    <col min="2566" max="2566" width="16.140625" style="144" customWidth="1"/>
    <col min="2567" max="2570" width="0" style="144" hidden="1" customWidth="1"/>
    <col min="2571" max="2571" width="0.140625" style="144" customWidth="1"/>
    <col min="2572" max="2579" width="0" style="144" hidden="1" customWidth="1"/>
    <col min="2580" max="2816" width="9.140625" style="144"/>
    <col min="2817" max="2817" width="6.42578125" style="144" customWidth="1"/>
    <col min="2818" max="2818" width="54.7109375" style="144" customWidth="1"/>
    <col min="2819" max="2819" width="5.42578125" style="144" customWidth="1"/>
    <col min="2820" max="2820" width="5.5703125" style="144" customWidth="1"/>
    <col min="2821" max="2821" width="13" style="144" customWidth="1"/>
    <col min="2822" max="2822" width="16.140625" style="144" customWidth="1"/>
    <col min="2823" max="2826" width="0" style="144" hidden="1" customWidth="1"/>
    <col min="2827" max="2827" width="0.140625" style="144" customWidth="1"/>
    <col min="2828" max="2835" width="0" style="144" hidden="1" customWidth="1"/>
    <col min="2836" max="3072" width="9.140625" style="144"/>
    <col min="3073" max="3073" width="6.42578125" style="144" customWidth="1"/>
    <col min="3074" max="3074" width="54.7109375" style="144" customWidth="1"/>
    <col min="3075" max="3075" width="5.42578125" style="144" customWidth="1"/>
    <col min="3076" max="3076" width="5.5703125" style="144" customWidth="1"/>
    <col min="3077" max="3077" width="13" style="144" customWidth="1"/>
    <col min="3078" max="3078" width="16.140625" style="144" customWidth="1"/>
    <col min="3079" max="3082" width="0" style="144" hidden="1" customWidth="1"/>
    <col min="3083" max="3083" width="0.140625" style="144" customWidth="1"/>
    <col min="3084" max="3091" width="0" style="144" hidden="1" customWidth="1"/>
    <col min="3092" max="3328" width="9.140625" style="144"/>
    <col min="3329" max="3329" width="6.42578125" style="144" customWidth="1"/>
    <col min="3330" max="3330" width="54.7109375" style="144" customWidth="1"/>
    <col min="3331" max="3331" width="5.42578125" style="144" customWidth="1"/>
    <col min="3332" max="3332" width="5.5703125" style="144" customWidth="1"/>
    <col min="3333" max="3333" width="13" style="144" customWidth="1"/>
    <col min="3334" max="3334" width="16.140625" style="144" customWidth="1"/>
    <col min="3335" max="3338" width="0" style="144" hidden="1" customWidth="1"/>
    <col min="3339" max="3339" width="0.140625" style="144" customWidth="1"/>
    <col min="3340" max="3347" width="0" style="144" hidden="1" customWidth="1"/>
    <col min="3348" max="3584" width="9.140625" style="144"/>
    <col min="3585" max="3585" width="6.42578125" style="144" customWidth="1"/>
    <col min="3586" max="3586" width="54.7109375" style="144" customWidth="1"/>
    <col min="3587" max="3587" width="5.42578125" style="144" customWidth="1"/>
    <col min="3588" max="3588" width="5.5703125" style="144" customWidth="1"/>
    <col min="3589" max="3589" width="13" style="144" customWidth="1"/>
    <col min="3590" max="3590" width="16.140625" style="144" customWidth="1"/>
    <col min="3591" max="3594" width="0" style="144" hidden="1" customWidth="1"/>
    <col min="3595" max="3595" width="0.140625" style="144" customWidth="1"/>
    <col min="3596" max="3603" width="0" style="144" hidden="1" customWidth="1"/>
    <col min="3604" max="3840" width="9.140625" style="144"/>
    <col min="3841" max="3841" width="6.42578125" style="144" customWidth="1"/>
    <col min="3842" max="3842" width="54.7109375" style="144" customWidth="1"/>
    <col min="3843" max="3843" width="5.42578125" style="144" customWidth="1"/>
    <col min="3844" max="3844" width="5.5703125" style="144" customWidth="1"/>
    <col min="3845" max="3845" width="13" style="144" customWidth="1"/>
    <col min="3846" max="3846" width="16.140625" style="144" customWidth="1"/>
    <col min="3847" max="3850" width="0" style="144" hidden="1" customWidth="1"/>
    <col min="3851" max="3851" width="0.140625" style="144" customWidth="1"/>
    <col min="3852" max="3859" width="0" style="144" hidden="1" customWidth="1"/>
    <col min="3860" max="4096" width="9.140625" style="144"/>
    <col min="4097" max="4097" width="6.42578125" style="144" customWidth="1"/>
    <col min="4098" max="4098" width="54.7109375" style="144" customWidth="1"/>
    <col min="4099" max="4099" width="5.42578125" style="144" customWidth="1"/>
    <col min="4100" max="4100" width="5.5703125" style="144" customWidth="1"/>
    <col min="4101" max="4101" width="13" style="144" customWidth="1"/>
    <col min="4102" max="4102" width="16.140625" style="144" customWidth="1"/>
    <col min="4103" max="4106" width="0" style="144" hidden="1" customWidth="1"/>
    <col min="4107" max="4107" width="0.140625" style="144" customWidth="1"/>
    <col min="4108" max="4115" width="0" style="144" hidden="1" customWidth="1"/>
    <col min="4116" max="4352" width="9.140625" style="144"/>
    <col min="4353" max="4353" width="6.42578125" style="144" customWidth="1"/>
    <col min="4354" max="4354" width="54.7109375" style="144" customWidth="1"/>
    <col min="4355" max="4355" width="5.42578125" style="144" customWidth="1"/>
    <col min="4356" max="4356" width="5.5703125" style="144" customWidth="1"/>
    <col min="4357" max="4357" width="13" style="144" customWidth="1"/>
    <col min="4358" max="4358" width="16.140625" style="144" customWidth="1"/>
    <col min="4359" max="4362" width="0" style="144" hidden="1" customWidth="1"/>
    <col min="4363" max="4363" width="0.140625" style="144" customWidth="1"/>
    <col min="4364" max="4371" width="0" style="144" hidden="1" customWidth="1"/>
    <col min="4372" max="4608" width="9.140625" style="144"/>
    <col min="4609" max="4609" width="6.42578125" style="144" customWidth="1"/>
    <col min="4610" max="4610" width="54.7109375" style="144" customWidth="1"/>
    <col min="4611" max="4611" width="5.42578125" style="144" customWidth="1"/>
    <col min="4612" max="4612" width="5.5703125" style="144" customWidth="1"/>
    <col min="4613" max="4613" width="13" style="144" customWidth="1"/>
    <col min="4614" max="4614" width="16.140625" style="144" customWidth="1"/>
    <col min="4615" max="4618" width="0" style="144" hidden="1" customWidth="1"/>
    <col min="4619" max="4619" width="0.140625" style="144" customWidth="1"/>
    <col min="4620" max="4627" width="0" style="144" hidden="1" customWidth="1"/>
    <col min="4628" max="4864" width="9.140625" style="144"/>
    <col min="4865" max="4865" width="6.42578125" style="144" customWidth="1"/>
    <col min="4866" max="4866" width="54.7109375" style="144" customWidth="1"/>
    <col min="4867" max="4867" width="5.42578125" style="144" customWidth="1"/>
    <col min="4868" max="4868" width="5.5703125" style="144" customWidth="1"/>
    <col min="4869" max="4869" width="13" style="144" customWidth="1"/>
    <col min="4870" max="4870" width="16.140625" style="144" customWidth="1"/>
    <col min="4871" max="4874" width="0" style="144" hidden="1" customWidth="1"/>
    <col min="4875" max="4875" width="0.140625" style="144" customWidth="1"/>
    <col min="4876" max="4883" width="0" style="144" hidden="1" customWidth="1"/>
    <col min="4884" max="5120" width="9.140625" style="144"/>
    <col min="5121" max="5121" width="6.42578125" style="144" customWidth="1"/>
    <col min="5122" max="5122" width="54.7109375" style="144" customWidth="1"/>
    <col min="5123" max="5123" width="5.42578125" style="144" customWidth="1"/>
    <col min="5124" max="5124" width="5.5703125" style="144" customWidth="1"/>
    <col min="5125" max="5125" width="13" style="144" customWidth="1"/>
    <col min="5126" max="5126" width="16.140625" style="144" customWidth="1"/>
    <col min="5127" max="5130" width="0" style="144" hidden="1" customWidth="1"/>
    <col min="5131" max="5131" width="0.140625" style="144" customWidth="1"/>
    <col min="5132" max="5139" width="0" style="144" hidden="1" customWidth="1"/>
    <col min="5140" max="5376" width="9.140625" style="144"/>
    <col min="5377" max="5377" width="6.42578125" style="144" customWidth="1"/>
    <col min="5378" max="5378" width="54.7109375" style="144" customWidth="1"/>
    <col min="5379" max="5379" width="5.42578125" style="144" customWidth="1"/>
    <col min="5380" max="5380" width="5.5703125" style="144" customWidth="1"/>
    <col min="5381" max="5381" width="13" style="144" customWidth="1"/>
    <col min="5382" max="5382" width="16.140625" style="144" customWidth="1"/>
    <col min="5383" max="5386" width="0" style="144" hidden="1" customWidth="1"/>
    <col min="5387" max="5387" width="0.140625" style="144" customWidth="1"/>
    <col min="5388" max="5395" width="0" style="144" hidden="1" customWidth="1"/>
    <col min="5396" max="5632" width="9.140625" style="144"/>
    <col min="5633" max="5633" width="6.42578125" style="144" customWidth="1"/>
    <col min="5634" max="5634" width="54.7109375" style="144" customWidth="1"/>
    <col min="5635" max="5635" width="5.42578125" style="144" customWidth="1"/>
    <col min="5636" max="5636" width="5.5703125" style="144" customWidth="1"/>
    <col min="5637" max="5637" width="13" style="144" customWidth="1"/>
    <col min="5638" max="5638" width="16.140625" style="144" customWidth="1"/>
    <col min="5639" max="5642" width="0" style="144" hidden="1" customWidth="1"/>
    <col min="5643" max="5643" width="0.140625" style="144" customWidth="1"/>
    <col min="5644" max="5651" width="0" style="144" hidden="1" customWidth="1"/>
    <col min="5652" max="5888" width="9.140625" style="144"/>
    <col min="5889" max="5889" width="6.42578125" style="144" customWidth="1"/>
    <col min="5890" max="5890" width="54.7109375" style="144" customWidth="1"/>
    <col min="5891" max="5891" width="5.42578125" style="144" customWidth="1"/>
    <col min="5892" max="5892" width="5.5703125" style="144" customWidth="1"/>
    <col min="5893" max="5893" width="13" style="144" customWidth="1"/>
    <col min="5894" max="5894" width="16.140625" style="144" customWidth="1"/>
    <col min="5895" max="5898" width="0" style="144" hidden="1" customWidth="1"/>
    <col min="5899" max="5899" width="0.140625" style="144" customWidth="1"/>
    <col min="5900" max="5907" width="0" style="144" hidden="1" customWidth="1"/>
    <col min="5908" max="6144" width="9.140625" style="144"/>
    <col min="6145" max="6145" width="6.42578125" style="144" customWidth="1"/>
    <col min="6146" max="6146" width="54.7109375" style="144" customWidth="1"/>
    <col min="6147" max="6147" width="5.42578125" style="144" customWidth="1"/>
    <col min="6148" max="6148" width="5.5703125" style="144" customWidth="1"/>
    <col min="6149" max="6149" width="13" style="144" customWidth="1"/>
    <col min="6150" max="6150" width="16.140625" style="144" customWidth="1"/>
    <col min="6151" max="6154" width="0" style="144" hidden="1" customWidth="1"/>
    <col min="6155" max="6155" width="0.140625" style="144" customWidth="1"/>
    <col min="6156" max="6163" width="0" style="144" hidden="1" customWidth="1"/>
    <col min="6164" max="6400" width="9.140625" style="144"/>
    <col min="6401" max="6401" width="6.42578125" style="144" customWidth="1"/>
    <col min="6402" max="6402" width="54.7109375" style="144" customWidth="1"/>
    <col min="6403" max="6403" width="5.42578125" style="144" customWidth="1"/>
    <col min="6404" max="6404" width="5.5703125" style="144" customWidth="1"/>
    <col min="6405" max="6405" width="13" style="144" customWidth="1"/>
    <col min="6406" max="6406" width="16.140625" style="144" customWidth="1"/>
    <col min="6407" max="6410" width="0" style="144" hidden="1" customWidth="1"/>
    <col min="6411" max="6411" width="0.140625" style="144" customWidth="1"/>
    <col min="6412" max="6419" width="0" style="144" hidden="1" customWidth="1"/>
    <col min="6420" max="6656" width="9.140625" style="144"/>
    <col min="6657" max="6657" width="6.42578125" style="144" customWidth="1"/>
    <col min="6658" max="6658" width="54.7109375" style="144" customWidth="1"/>
    <col min="6659" max="6659" width="5.42578125" style="144" customWidth="1"/>
    <col min="6660" max="6660" width="5.5703125" style="144" customWidth="1"/>
    <col min="6661" max="6661" width="13" style="144" customWidth="1"/>
    <col min="6662" max="6662" width="16.140625" style="144" customWidth="1"/>
    <col min="6663" max="6666" width="0" style="144" hidden="1" customWidth="1"/>
    <col min="6667" max="6667" width="0.140625" style="144" customWidth="1"/>
    <col min="6668" max="6675" width="0" style="144" hidden="1" customWidth="1"/>
    <col min="6676" max="6912" width="9.140625" style="144"/>
    <col min="6913" max="6913" width="6.42578125" style="144" customWidth="1"/>
    <col min="6914" max="6914" width="54.7109375" style="144" customWidth="1"/>
    <col min="6915" max="6915" width="5.42578125" style="144" customWidth="1"/>
    <col min="6916" max="6916" width="5.5703125" style="144" customWidth="1"/>
    <col min="6917" max="6917" width="13" style="144" customWidth="1"/>
    <col min="6918" max="6918" width="16.140625" style="144" customWidth="1"/>
    <col min="6919" max="6922" width="0" style="144" hidden="1" customWidth="1"/>
    <col min="6923" max="6923" width="0.140625" style="144" customWidth="1"/>
    <col min="6924" max="6931" width="0" style="144" hidden="1" customWidth="1"/>
    <col min="6932" max="7168" width="9.140625" style="144"/>
    <col min="7169" max="7169" width="6.42578125" style="144" customWidth="1"/>
    <col min="7170" max="7170" width="54.7109375" style="144" customWidth="1"/>
    <col min="7171" max="7171" width="5.42578125" style="144" customWidth="1"/>
    <col min="7172" max="7172" width="5.5703125" style="144" customWidth="1"/>
    <col min="7173" max="7173" width="13" style="144" customWidth="1"/>
    <col min="7174" max="7174" width="16.140625" style="144" customWidth="1"/>
    <col min="7175" max="7178" width="0" style="144" hidden="1" customWidth="1"/>
    <col min="7179" max="7179" width="0.140625" style="144" customWidth="1"/>
    <col min="7180" max="7187" width="0" style="144" hidden="1" customWidth="1"/>
    <col min="7188" max="7424" width="9.140625" style="144"/>
    <col min="7425" max="7425" width="6.42578125" style="144" customWidth="1"/>
    <col min="7426" max="7426" width="54.7109375" style="144" customWidth="1"/>
    <col min="7427" max="7427" width="5.42578125" style="144" customWidth="1"/>
    <col min="7428" max="7428" width="5.5703125" style="144" customWidth="1"/>
    <col min="7429" max="7429" width="13" style="144" customWidth="1"/>
    <col min="7430" max="7430" width="16.140625" style="144" customWidth="1"/>
    <col min="7431" max="7434" width="0" style="144" hidden="1" customWidth="1"/>
    <col min="7435" max="7435" width="0.140625" style="144" customWidth="1"/>
    <col min="7436" max="7443" width="0" style="144" hidden="1" customWidth="1"/>
    <col min="7444" max="7680" width="9.140625" style="144"/>
    <col min="7681" max="7681" width="6.42578125" style="144" customWidth="1"/>
    <col min="7682" max="7682" width="54.7109375" style="144" customWidth="1"/>
    <col min="7683" max="7683" width="5.42578125" style="144" customWidth="1"/>
    <col min="7684" max="7684" width="5.5703125" style="144" customWidth="1"/>
    <col min="7685" max="7685" width="13" style="144" customWidth="1"/>
    <col min="7686" max="7686" width="16.140625" style="144" customWidth="1"/>
    <col min="7687" max="7690" width="0" style="144" hidden="1" customWidth="1"/>
    <col min="7691" max="7691" width="0.140625" style="144" customWidth="1"/>
    <col min="7692" max="7699" width="0" style="144" hidden="1" customWidth="1"/>
    <col min="7700" max="7936" width="9.140625" style="144"/>
    <col min="7937" max="7937" width="6.42578125" style="144" customWidth="1"/>
    <col min="7938" max="7938" width="54.7109375" style="144" customWidth="1"/>
    <col min="7939" max="7939" width="5.42578125" style="144" customWidth="1"/>
    <col min="7940" max="7940" width="5.5703125" style="144" customWidth="1"/>
    <col min="7941" max="7941" width="13" style="144" customWidth="1"/>
    <col min="7942" max="7942" width="16.140625" style="144" customWidth="1"/>
    <col min="7943" max="7946" width="0" style="144" hidden="1" customWidth="1"/>
    <col min="7947" max="7947" width="0.140625" style="144" customWidth="1"/>
    <col min="7948" max="7955" width="0" style="144" hidden="1" customWidth="1"/>
    <col min="7956" max="8192" width="9.140625" style="144"/>
    <col min="8193" max="8193" width="6.42578125" style="144" customWidth="1"/>
    <col min="8194" max="8194" width="54.7109375" style="144" customWidth="1"/>
    <col min="8195" max="8195" width="5.42578125" style="144" customWidth="1"/>
    <col min="8196" max="8196" width="5.5703125" style="144" customWidth="1"/>
    <col min="8197" max="8197" width="13" style="144" customWidth="1"/>
    <col min="8198" max="8198" width="16.140625" style="144" customWidth="1"/>
    <col min="8199" max="8202" width="0" style="144" hidden="1" customWidth="1"/>
    <col min="8203" max="8203" width="0.140625" style="144" customWidth="1"/>
    <col min="8204" max="8211" width="0" style="144" hidden="1" customWidth="1"/>
    <col min="8212" max="8448" width="9.140625" style="144"/>
    <col min="8449" max="8449" width="6.42578125" style="144" customWidth="1"/>
    <col min="8450" max="8450" width="54.7109375" style="144" customWidth="1"/>
    <col min="8451" max="8451" width="5.42578125" style="144" customWidth="1"/>
    <col min="8452" max="8452" width="5.5703125" style="144" customWidth="1"/>
    <col min="8453" max="8453" width="13" style="144" customWidth="1"/>
    <col min="8454" max="8454" width="16.140625" style="144" customWidth="1"/>
    <col min="8455" max="8458" width="0" style="144" hidden="1" customWidth="1"/>
    <col min="8459" max="8459" width="0.140625" style="144" customWidth="1"/>
    <col min="8460" max="8467" width="0" style="144" hidden="1" customWidth="1"/>
    <col min="8468" max="8704" width="9.140625" style="144"/>
    <col min="8705" max="8705" width="6.42578125" style="144" customWidth="1"/>
    <col min="8706" max="8706" width="54.7109375" style="144" customWidth="1"/>
    <col min="8707" max="8707" width="5.42578125" style="144" customWidth="1"/>
    <col min="8708" max="8708" width="5.5703125" style="144" customWidth="1"/>
    <col min="8709" max="8709" width="13" style="144" customWidth="1"/>
    <col min="8710" max="8710" width="16.140625" style="144" customWidth="1"/>
    <col min="8711" max="8714" width="0" style="144" hidden="1" customWidth="1"/>
    <col min="8715" max="8715" width="0.140625" style="144" customWidth="1"/>
    <col min="8716" max="8723" width="0" style="144" hidden="1" customWidth="1"/>
    <col min="8724" max="8960" width="9.140625" style="144"/>
    <col min="8961" max="8961" width="6.42578125" style="144" customWidth="1"/>
    <col min="8962" max="8962" width="54.7109375" style="144" customWidth="1"/>
    <col min="8963" max="8963" width="5.42578125" style="144" customWidth="1"/>
    <col min="8964" max="8964" width="5.5703125" style="144" customWidth="1"/>
    <col min="8965" max="8965" width="13" style="144" customWidth="1"/>
    <col min="8966" max="8966" width="16.140625" style="144" customWidth="1"/>
    <col min="8967" max="8970" width="0" style="144" hidden="1" customWidth="1"/>
    <col min="8971" max="8971" width="0.140625" style="144" customWidth="1"/>
    <col min="8972" max="8979" width="0" style="144" hidden="1" customWidth="1"/>
    <col min="8980" max="9216" width="9.140625" style="144"/>
    <col min="9217" max="9217" width="6.42578125" style="144" customWidth="1"/>
    <col min="9218" max="9218" width="54.7109375" style="144" customWidth="1"/>
    <col min="9219" max="9219" width="5.42578125" style="144" customWidth="1"/>
    <col min="9220" max="9220" width="5.5703125" style="144" customWidth="1"/>
    <col min="9221" max="9221" width="13" style="144" customWidth="1"/>
    <col min="9222" max="9222" width="16.140625" style="144" customWidth="1"/>
    <col min="9223" max="9226" width="0" style="144" hidden="1" customWidth="1"/>
    <col min="9227" max="9227" width="0.140625" style="144" customWidth="1"/>
    <col min="9228" max="9235" width="0" style="144" hidden="1" customWidth="1"/>
    <col min="9236" max="9472" width="9.140625" style="144"/>
    <col min="9473" max="9473" width="6.42578125" style="144" customWidth="1"/>
    <col min="9474" max="9474" width="54.7109375" style="144" customWidth="1"/>
    <col min="9475" max="9475" width="5.42578125" style="144" customWidth="1"/>
    <col min="9476" max="9476" width="5.5703125" style="144" customWidth="1"/>
    <col min="9477" max="9477" width="13" style="144" customWidth="1"/>
    <col min="9478" max="9478" width="16.140625" style="144" customWidth="1"/>
    <col min="9479" max="9482" width="0" style="144" hidden="1" customWidth="1"/>
    <col min="9483" max="9483" width="0.140625" style="144" customWidth="1"/>
    <col min="9484" max="9491" width="0" style="144" hidden="1" customWidth="1"/>
    <col min="9492" max="9728" width="9.140625" style="144"/>
    <col min="9729" max="9729" width="6.42578125" style="144" customWidth="1"/>
    <col min="9730" max="9730" width="54.7109375" style="144" customWidth="1"/>
    <col min="9731" max="9731" width="5.42578125" style="144" customWidth="1"/>
    <col min="9732" max="9732" width="5.5703125" style="144" customWidth="1"/>
    <col min="9733" max="9733" width="13" style="144" customWidth="1"/>
    <col min="9734" max="9734" width="16.140625" style="144" customWidth="1"/>
    <col min="9735" max="9738" width="0" style="144" hidden="1" customWidth="1"/>
    <col min="9739" max="9739" width="0.140625" style="144" customWidth="1"/>
    <col min="9740" max="9747" width="0" style="144" hidden="1" customWidth="1"/>
    <col min="9748" max="9984" width="9.140625" style="144"/>
    <col min="9985" max="9985" width="6.42578125" style="144" customWidth="1"/>
    <col min="9986" max="9986" width="54.7109375" style="144" customWidth="1"/>
    <col min="9987" max="9987" width="5.42578125" style="144" customWidth="1"/>
    <col min="9988" max="9988" width="5.5703125" style="144" customWidth="1"/>
    <col min="9989" max="9989" width="13" style="144" customWidth="1"/>
    <col min="9990" max="9990" width="16.140625" style="144" customWidth="1"/>
    <col min="9991" max="9994" width="0" style="144" hidden="1" customWidth="1"/>
    <col min="9995" max="9995" width="0.140625" style="144" customWidth="1"/>
    <col min="9996" max="10003" width="0" style="144" hidden="1" customWidth="1"/>
    <col min="10004" max="10240" width="9.140625" style="144"/>
    <col min="10241" max="10241" width="6.42578125" style="144" customWidth="1"/>
    <col min="10242" max="10242" width="54.7109375" style="144" customWidth="1"/>
    <col min="10243" max="10243" width="5.42578125" style="144" customWidth="1"/>
    <col min="10244" max="10244" width="5.5703125" style="144" customWidth="1"/>
    <col min="10245" max="10245" width="13" style="144" customWidth="1"/>
    <col min="10246" max="10246" width="16.140625" style="144" customWidth="1"/>
    <col min="10247" max="10250" width="0" style="144" hidden="1" customWidth="1"/>
    <col min="10251" max="10251" width="0.140625" style="144" customWidth="1"/>
    <col min="10252" max="10259" width="0" style="144" hidden="1" customWidth="1"/>
    <col min="10260" max="10496" width="9.140625" style="144"/>
    <col min="10497" max="10497" width="6.42578125" style="144" customWidth="1"/>
    <col min="10498" max="10498" width="54.7109375" style="144" customWidth="1"/>
    <col min="10499" max="10499" width="5.42578125" style="144" customWidth="1"/>
    <col min="10500" max="10500" width="5.5703125" style="144" customWidth="1"/>
    <col min="10501" max="10501" width="13" style="144" customWidth="1"/>
    <col min="10502" max="10502" width="16.140625" style="144" customWidth="1"/>
    <col min="10503" max="10506" width="0" style="144" hidden="1" customWidth="1"/>
    <col min="10507" max="10507" width="0.140625" style="144" customWidth="1"/>
    <col min="10508" max="10515" width="0" style="144" hidden="1" customWidth="1"/>
    <col min="10516" max="10752" width="9.140625" style="144"/>
    <col min="10753" max="10753" width="6.42578125" style="144" customWidth="1"/>
    <col min="10754" max="10754" width="54.7109375" style="144" customWidth="1"/>
    <col min="10755" max="10755" width="5.42578125" style="144" customWidth="1"/>
    <col min="10756" max="10756" width="5.5703125" style="144" customWidth="1"/>
    <col min="10757" max="10757" width="13" style="144" customWidth="1"/>
    <col min="10758" max="10758" width="16.140625" style="144" customWidth="1"/>
    <col min="10759" max="10762" width="0" style="144" hidden="1" customWidth="1"/>
    <col min="10763" max="10763" width="0.140625" style="144" customWidth="1"/>
    <col min="10764" max="10771" width="0" style="144" hidden="1" customWidth="1"/>
    <col min="10772" max="11008" width="9.140625" style="144"/>
    <col min="11009" max="11009" width="6.42578125" style="144" customWidth="1"/>
    <col min="11010" max="11010" width="54.7109375" style="144" customWidth="1"/>
    <col min="11011" max="11011" width="5.42578125" style="144" customWidth="1"/>
    <col min="11012" max="11012" width="5.5703125" style="144" customWidth="1"/>
    <col min="11013" max="11013" width="13" style="144" customWidth="1"/>
    <col min="11014" max="11014" width="16.140625" style="144" customWidth="1"/>
    <col min="11015" max="11018" width="0" style="144" hidden="1" customWidth="1"/>
    <col min="11019" max="11019" width="0.140625" style="144" customWidth="1"/>
    <col min="11020" max="11027" width="0" style="144" hidden="1" customWidth="1"/>
    <col min="11028" max="11264" width="9.140625" style="144"/>
    <col min="11265" max="11265" width="6.42578125" style="144" customWidth="1"/>
    <col min="11266" max="11266" width="54.7109375" style="144" customWidth="1"/>
    <col min="11267" max="11267" width="5.42578125" style="144" customWidth="1"/>
    <col min="11268" max="11268" width="5.5703125" style="144" customWidth="1"/>
    <col min="11269" max="11269" width="13" style="144" customWidth="1"/>
    <col min="11270" max="11270" width="16.140625" style="144" customWidth="1"/>
    <col min="11271" max="11274" width="0" style="144" hidden="1" customWidth="1"/>
    <col min="11275" max="11275" width="0.140625" style="144" customWidth="1"/>
    <col min="11276" max="11283" width="0" style="144" hidden="1" customWidth="1"/>
    <col min="11284" max="11520" width="9.140625" style="144"/>
    <col min="11521" max="11521" width="6.42578125" style="144" customWidth="1"/>
    <col min="11522" max="11522" width="54.7109375" style="144" customWidth="1"/>
    <col min="11523" max="11523" width="5.42578125" style="144" customWidth="1"/>
    <col min="11524" max="11524" width="5.5703125" style="144" customWidth="1"/>
    <col min="11525" max="11525" width="13" style="144" customWidth="1"/>
    <col min="11526" max="11526" width="16.140625" style="144" customWidth="1"/>
    <col min="11527" max="11530" width="0" style="144" hidden="1" customWidth="1"/>
    <col min="11531" max="11531" width="0.140625" style="144" customWidth="1"/>
    <col min="11532" max="11539" width="0" style="144" hidden="1" customWidth="1"/>
    <col min="11540" max="11776" width="9.140625" style="144"/>
    <col min="11777" max="11777" width="6.42578125" style="144" customWidth="1"/>
    <col min="11778" max="11778" width="54.7109375" style="144" customWidth="1"/>
    <col min="11779" max="11779" width="5.42578125" style="144" customWidth="1"/>
    <col min="11780" max="11780" width="5.5703125" style="144" customWidth="1"/>
    <col min="11781" max="11781" width="13" style="144" customWidth="1"/>
    <col min="11782" max="11782" width="16.140625" style="144" customWidth="1"/>
    <col min="11783" max="11786" width="0" style="144" hidden="1" customWidth="1"/>
    <col min="11787" max="11787" width="0.140625" style="144" customWidth="1"/>
    <col min="11788" max="11795" width="0" style="144" hidden="1" customWidth="1"/>
    <col min="11796" max="12032" width="9.140625" style="144"/>
    <col min="12033" max="12033" width="6.42578125" style="144" customWidth="1"/>
    <col min="12034" max="12034" width="54.7109375" style="144" customWidth="1"/>
    <col min="12035" max="12035" width="5.42578125" style="144" customWidth="1"/>
    <col min="12036" max="12036" width="5.5703125" style="144" customWidth="1"/>
    <col min="12037" max="12037" width="13" style="144" customWidth="1"/>
    <col min="12038" max="12038" width="16.140625" style="144" customWidth="1"/>
    <col min="12039" max="12042" width="0" style="144" hidden="1" customWidth="1"/>
    <col min="12043" max="12043" width="0.140625" style="144" customWidth="1"/>
    <col min="12044" max="12051" width="0" style="144" hidden="1" customWidth="1"/>
    <col min="12052" max="12288" width="9.140625" style="144"/>
    <col min="12289" max="12289" width="6.42578125" style="144" customWidth="1"/>
    <col min="12290" max="12290" width="54.7109375" style="144" customWidth="1"/>
    <col min="12291" max="12291" width="5.42578125" style="144" customWidth="1"/>
    <col min="12292" max="12292" width="5.5703125" style="144" customWidth="1"/>
    <col min="12293" max="12293" width="13" style="144" customWidth="1"/>
    <col min="12294" max="12294" width="16.140625" style="144" customWidth="1"/>
    <col min="12295" max="12298" width="0" style="144" hidden="1" customWidth="1"/>
    <col min="12299" max="12299" width="0.140625" style="144" customWidth="1"/>
    <col min="12300" max="12307" width="0" style="144" hidden="1" customWidth="1"/>
    <col min="12308" max="12544" width="9.140625" style="144"/>
    <col min="12545" max="12545" width="6.42578125" style="144" customWidth="1"/>
    <col min="12546" max="12546" width="54.7109375" style="144" customWidth="1"/>
    <col min="12547" max="12547" width="5.42578125" style="144" customWidth="1"/>
    <col min="12548" max="12548" width="5.5703125" style="144" customWidth="1"/>
    <col min="12549" max="12549" width="13" style="144" customWidth="1"/>
    <col min="12550" max="12550" width="16.140625" style="144" customWidth="1"/>
    <col min="12551" max="12554" width="0" style="144" hidden="1" customWidth="1"/>
    <col min="12555" max="12555" width="0.140625" style="144" customWidth="1"/>
    <col min="12556" max="12563" width="0" style="144" hidden="1" customWidth="1"/>
    <col min="12564" max="12800" width="9.140625" style="144"/>
    <col min="12801" max="12801" width="6.42578125" style="144" customWidth="1"/>
    <col min="12802" max="12802" width="54.7109375" style="144" customWidth="1"/>
    <col min="12803" max="12803" width="5.42578125" style="144" customWidth="1"/>
    <col min="12804" max="12804" width="5.5703125" style="144" customWidth="1"/>
    <col min="12805" max="12805" width="13" style="144" customWidth="1"/>
    <col min="12806" max="12806" width="16.140625" style="144" customWidth="1"/>
    <col min="12807" max="12810" width="0" style="144" hidden="1" customWidth="1"/>
    <col min="12811" max="12811" width="0.140625" style="144" customWidth="1"/>
    <col min="12812" max="12819" width="0" style="144" hidden="1" customWidth="1"/>
    <col min="12820" max="13056" width="9.140625" style="144"/>
    <col min="13057" max="13057" width="6.42578125" style="144" customWidth="1"/>
    <col min="13058" max="13058" width="54.7109375" style="144" customWidth="1"/>
    <col min="13059" max="13059" width="5.42578125" style="144" customWidth="1"/>
    <col min="13060" max="13060" width="5.5703125" style="144" customWidth="1"/>
    <col min="13061" max="13061" width="13" style="144" customWidth="1"/>
    <col min="13062" max="13062" width="16.140625" style="144" customWidth="1"/>
    <col min="13063" max="13066" width="0" style="144" hidden="1" customWidth="1"/>
    <col min="13067" max="13067" width="0.140625" style="144" customWidth="1"/>
    <col min="13068" max="13075" width="0" style="144" hidden="1" customWidth="1"/>
    <col min="13076" max="13312" width="9.140625" style="144"/>
    <col min="13313" max="13313" width="6.42578125" style="144" customWidth="1"/>
    <col min="13314" max="13314" width="54.7109375" style="144" customWidth="1"/>
    <col min="13315" max="13315" width="5.42578125" style="144" customWidth="1"/>
    <col min="13316" max="13316" width="5.5703125" style="144" customWidth="1"/>
    <col min="13317" max="13317" width="13" style="144" customWidth="1"/>
    <col min="13318" max="13318" width="16.140625" style="144" customWidth="1"/>
    <col min="13319" max="13322" width="0" style="144" hidden="1" customWidth="1"/>
    <col min="13323" max="13323" width="0.140625" style="144" customWidth="1"/>
    <col min="13324" max="13331" width="0" style="144" hidden="1" customWidth="1"/>
    <col min="13332" max="13568" width="9.140625" style="144"/>
    <col min="13569" max="13569" width="6.42578125" style="144" customWidth="1"/>
    <col min="13570" max="13570" width="54.7109375" style="144" customWidth="1"/>
    <col min="13571" max="13571" width="5.42578125" style="144" customWidth="1"/>
    <col min="13572" max="13572" width="5.5703125" style="144" customWidth="1"/>
    <col min="13573" max="13573" width="13" style="144" customWidth="1"/>
    <col min="13574" max="13574" width="16.140625" style="144" customWidth="1"/>
    <col min="13575" max="13578" width="0" style="144" hidden="1" customWidth="1"/>
    <col min="13579" max="13579" width="0.140625" style="144" customWidth="1"/>
    <col min="13580" max="13587" width="0" style="144" hidden="1" customWidth="1"/>
    <col min="13588" max="13824" width="9.140625" style="144"/>
    <col min="13825" max="13825" width="6.42578125" style="144" customWidth="1"/>
    <col min="13826" max="13826" width="54.7109375" style="144" customWidth="1"/>
    <col min="13827" max="13827" width="5.42578125" style="144" customWidth="1"/>
    <col min="13828" max="13828" width="5.5703125" style="144" customWidth="1"/>
    <col min="13829" max="13829" width="13" style="144" customWidth="1"/>
    <col min="13830" max="13830" width="16.140625" style="144" customWidth="1"/>
    <col min="13831" max="13834" width="0" style="144" hidden="1" customWidth="1"/>
    <col min="13835" max="13835" width="0.140625" style="144" customWidth="1"/>
    <col min="13836" max="13843" width="0" style="144" hidden="1" customWidth="1"/>
    <col min="13844" max="14080" width="9.140625" style="144"/>
    <col min="14081" max="14081" width="6.42578125" style="144" customWidth="1"/>
    <col min="14082" max="14082" width="54.7109375" style="144" customWidth="1"/>
    <col min="14083" max="14083" width="5.42578125" style="144" customWidth="1"/>
    <col min="14084" max="14084" width="5.5703125" style="144" customWidth="1"/>
    <col min="14085" max="14085" width="13" style="144" customWidth="1"/>
    <col min="14086" max="14086" width="16.140625" style="144" customWidth="1"/>
    <col min="14087" max="14090" width="0" style="144" hidden="1" customWidth="1"/>
    <col min="14091" max="14091" width="0.140625" style="144" customWidth="1"/>
    <col min="14092" max="14099" width="0" style="144" hidden="1" customWidth="1"/>
    <col min="14100" max="14336" width="9.140625" style="144"/>
    <col min="14337" max="14337" width="6.42578125" style="144" customWidth="1"/>
    <col min="14338" max="14338" width="54.7109375" style="144" customWidth="1"/>
    <col min="14339" max="14339" width="5.42578125" style="144" customWidth="1"/>
    <col min="14340" max="14340" width="5.5703125" style="144" customWidth="1"/>
    <col min="14341" max="14341" width="13" style="144" customWidth="1"/>
    <col min="14342" max="14342" width="16.140625" style="144" customWidth="1"/>
    <col min="14343" max="14346" width="0" style="144" hidden="1" customWidth="1"/>
    <col min="14347" max="14347" width="0.140625" style="144" customWidth="1"/>
    <col min="14348" max="14355" width="0" style="144" hidden="1" customWidth="1"/>
    <col min="14356" max="14592" width="9.140625" style="144"/>
    <col min="14593" max="14593" width="6.42578125" style="144" customWidth="1"/>
    <col min="14594" max="14594" width="54.7109375" style="144" customWidth="1"/>
    <col min="14595" max="14595" width="5.42578125" style="144" customWidth="1"/>
    <col min="14596" max="14596" width="5.5703125" style="144" customWidth="1"/>
    <col min="14597" max="14597" width="13" style="144" customWidth="1"/>
    <col min="14598" max="14598" width="16.140625" style="144" customWidth="1"/>
    <col min="14599" max="14602" width="0" style="144" hidden="1" customWidth="1"/>
    <col min="14603" max="14603" width="0.140625" style="144" customWidth="1"/>
    <col min="14604" max="14611" width="0" style="144" hidden="1" customWidth="1"/>
    <col min="14612" max="14848" width="9.140625" style="144"/>
    <col min="14849" max="14849" width="6.42578125" style="144" customWidth="1"/>
    <col min="14850" max="14850" width="54.7109375" style="144" customWidth="1"/>
    <col min="14851" max="14851" width="5.42578125" style="144" customWidth="1"/>
    <col min="14852" max="14852" width="5.5703125" style="144" customWidth="1"/>
    <col min="14853" max="14853" width="13" style="144" customWidth="1"/>
    <col min="14854" max="14854" width="16.140625" style="144" customWidth="1"/>
    <col min="14855" max="14858" width="0" style="144" hidden="1" customWidth="1"/>
    <col min="14859" max="14859" width="0.140625" style="144" customWidth="1"/>
    <col min="14860" max="14867" width="0" style="144" hidden="1" customWidth="1"/>
    <col min="14868" max="15104" width="9.140625" style="144"/>
    <col min="15105" max="15105" width="6.42578125" style="144" customWidth="1"/>
    <col min="15106" max="15106" width="54.7109375" style="144" customWidth="1"/>
    <col min="15107" max="15107" width="5.42578125" style="144" customWidth="1"/>
    <col min="15108" max="15108" width="5.5703125" style="144" customWidth="1"/>
    <col min="15109" max="15109" width="13" style="144" customWidth="1"/>
    <col min="15110" max="15110" width="16.140625" style="144" customWidth="1"/>
    <col min="15111" max="15114" width="0" style="144" hidden="1" customWidth="1"/>
    <col min="15115" max="15115" width="0.140625" style="144" customWidth="1"/>
    <col min="15116" max="15123" width="0" style="144" hidden="1" customWidth="1"/>
    <col min="15124" max="15360" width="9.140625" style="144"/>
    <col min="15361" max="15361" width="6.42578125" style="144" customWidth="1"/>
    <col min="15362" max="15362" width="54.7109375" style="144" customWidth="1"/>
    <col min="15363" max="15363" width="5.42578125" style="144" customWidth="1"/>
    <col min="15364" max="15364" width="5.5703125" style="144" customWidth="1"/>
    <col min="15365" max="15365" width="13" style="144" customWidth="1"/>
    <col min="15366" max="15366" width="16.140625" style="144" customWidth="1"/>
    <col min="15367" max="15370" width="0" style="144" hidden="1" customWidth="1"/>
    <col min="15371" max="15371" width="0.140625" style="144" customWidth="1"/>
    <col min="15372" max="15379" width="0" style="144" hidden="1" customWidth="1"/>
    <col min="15380" max="15616" width="9.140625" style="144"/>
    <col min="15617" max="15617" width="6.42578125" style="144" customWidth="1"/>
    <col min="15618" max="15618" width="54.7109375" style="144" customWidth="1"/>
    <col min="15619" max="15619" width="5.42578125" style="144" customWidth="1"/>
    <col min="15620" max="15620" width="5.5703125" style="144" customWidth="1"/>
    <col min="15621" max="15621" width="13" style="144" customWidth="1"/>
    <col min="15622" max="15622" width="16.140625" style="144" customWidth="1"/>
    <col min="15623" max="15626" width="0" style="144" hidden="1" customWidth="1"/>
    <col min="15627" max="15627" width="0.140625" style="144" customWidth="1"/>
    <col min="15628" max="15635" width="0" style="144" hidden="1" customWidth="1"/>
    <col min="15636" max="15872" width="9.140625" style="144"/>
    <col min="15873" max="15873" width="6.42578125" style="144" customWidth="1"/>
    <col min="15874" max="15874" width="54.7109375" style="144" customWidth="1"/>
    <col min="15875" max="15875" width="5.42578125" style="144" customWidth="1"/>
    <col min="15876" max="15876" width="5.5703125" style="144" customWidth="1"/>
    <col min="15877" max="15877" width="13" style="144" customWidth="1"/>
    <col min="15878" max="15878" width="16.140625" style="144" customWidth="1"/>
    <col min="15879" max="15882" width="0" style="144" hidden="1" customWidth="1"/>
    <col min="15883" max="15883" width="0.140625" style="144" customWidth="1"/>
    <col min="15884" max="15891" width="0" style="144" hidden="1" customWidth="1"/>
    <col min="15892" max="16128" width="9.140625" style="144"/>
    <col min="16129" max="16129" width="6.42578125" style="144" customWidth="1"/>
    <col min="16130" max="16130" width="54.7109375" style="144" customWidth="1"/>
    <col min="16131" max="16131" width="5.42578125" style="144" customWidth="1"/>
    <col min="16132" max="16132" width="5.5703125" style="144" customWidth="1"/>
    <col min="16133" max="16133" width="13" style="144" customWidth="1"/>
    <col min="16134" max="16134" width="16.140625" style="144" customWidth="1"/>
    <col min="16135" max="16138" width="0" style="144" hidden="1" customWidth="1"/>
    <col min="16139" max="16139" width="0.140625" style="144" customWidth="1"/>
    <col min="16140" max="16147" width="0" style="144" hidden="1" customWidth="1"/>
    <col min="16148" max="16384" width="9.140625" style="144"/>
  </cols>
  <sheetData>
    <row r="1" spans="1:19" ht="17.25" customHeight="1">
      <c r="A1" s="135"/>
      <c r="B1" s="136"/>
      <c r="C1" s="137"/>
      <c r="D1" s="138"/>
      <c r="E1" s="139"/>
      <c r="F1" s="140"/>
      <c r="G1" s="141"/>
      <c r="H1" s="141"/>
      <c r="I1" s="142"/>
      <c r="J1" s="142"/>
      <c r="K1" s="141"/>
      <c r="L1" s="138"/>
      <c r="M1" s="138"/>
      <c r="N1" s="138"/>
      <c r="O1" s="143"/>
    </row>
    <row r="2" spans="1:19" ht="14.25" customHeight="1">
      <c r="A2" s="145"/>
      <c r="B2" s="146" t="s">
        <v>926</v>
      </c>
      <c r="C2" s="147"/>
      <c r="D2" s="148"/>
      <c r="E2" s="141"/>
      <c r="F2" s="142"/>
      <c r="G2" s="141"/>
      <c r="H2" s="141"/>
      <c r="I2" s="142"/>
      <c r="J2" s="142"/>
      <c r="K2" s="141"/>
      <c r="L2" s="148"/>
      <c r="M2" s="148"/>
      <c r="N2" s="148"/>
      <c r="O2" s="148"/>
    </row>
    <row r="3" spans="1:19" ht="12.75" customHeight="1">
      <c r="A3" s="145"/>
      <c r="B3" s="146"/>
      <c r="C3" s="149"/>
      <c r="D3" s="148"/>
      <c r="E3" s="141"/>
      <c r="F3" s="142"/>
      <c r="G3" s="141"/>
      <c r="H3" s="141"/>
      <c r="I3" s="142"/>
      <c r="J3" s="142"/>
      <c r="K3" s="141"/>
      <c r="L3" s="148"/>
      <c r="M3" s="148"/>
      <c r="N3" s="148"/>
      <c r="O3" s="148"/>
    </row>
    <row r="4" spans="1:19" ht="12.75" customHeight="1">
      <c r="A4" s="145"/>
      <c r="B4" s="150"/>
      <c r="C4" s="288"/>
      <c r="D4" s="289"/>
      <c r="E4" s="141"/>
      <c r="F4" s="142"/>
      <c r="G4" s="141"/>
      <c r="H4" s="141"/>
      <c r="I4" s="142"/>
      <c r="J4" s="142"/>
      <c r="K4" s="141"/>
      <c r="L4" s="151"/>
      <c r="M4" s="151"/>
      <c r="N4" s="151"/>
      <c r="O4" s="151"/>
    </row>
    <row r="5" spans="1:19" ht="5.25" customHeight="1" thickBot="1">
      <c r="A5" s="152"/>
      <c r="B5" s="153"/>
      <c r="C5" s="154"/>
      <c r="D5" s="155"/>
      <c r="E5" s="156"/>
      <c r="F5" s="157"/>
      <c r="G5" s="141"/>
      <c r="H5" s="141"/>
      <c r="I5" s="142"/>
      <c r="J5" s="142"/>
      <c r="K5" s="141"/>
      <c r="L5" s="143"/>
      <c r="M5" s="143"/>
      <c r="N5" s="143"/>
      <c r="O5" s="143"/>
    </row>
    <row r="6" spans="1:19" ht="14.25" customHeight="1">
      <c r="A6" s="290" t="s">
        <v>927</v>
      </c>
      <c r="B6" s="292" t="s">
        <v>928</v>
      </c>
      <c r="C6" s="292" t="s">
        <v>929</v>
      </c>
      <c r="D6" s="293" t="s">
        <v>930</v>
      </c>
      <c r="E6" s="286" t="s">
        <v>931</v>
      </c>
      <c r="F6" s="287"/>
      <c r="G6" s="158"/>
      <c r="H6" s="158"/>
      <c r="I6" s="158"/>
      <c r="J6" s="158"/>
      <c r="K6" s="159"/>
      <c r="L6" s="281" t="s">
        <v>932</v>
      </c>
      <c r="M6" s="281" t="s">
        <v>933</v>
      </c>
      <c r="N6" s="281" t="s">
        <v>934</v>
      </c>
      <c r="O6" s="160"/>
      <c r="P6" s="283" t="s">
        <v>935</v>
      </c>
      <c r="Q6" s="281" t="s">
        <v>936</v>
      </c>
      <c r="R6" s="281" t="s">
        <v>937</v>
      </c>
      <c r="S6" s="281" t="s">
        <v>938</v>
      </c>
    </row>
    <row r="7" spans="1:19" ht="12" customHeight="1">
      <c r="A7" s="291"/>
      <c r="B7" s="284"/>
      <c r="C7" s="284"/>
      <c r="D7" s="282"/>
      <c r="E7" s="161" t="s">
        <v>939</v>
      </c>
      <c r="F7" s="162" t="s">
        <v>940</v>
      </c>
      <c r="G7" s="163" t="s">
        <v>941</v>
      </c>
      <c r="H7" s="162" t="s">
        <v>942</v>
      </c>
      <c r="I7" s="162" t="s">
        <v>4</v>
      </c>
      <c r="J7" s="162" t="s">
        <v>943</v>
      </c>
      <c r="K7" s="159"/>
      <c r="L7" s="282"/>
      <c r="M7" s="282"/>
      <c r="N7" s="282"/>
      <c r="O7" s="164"/>
      <c r="P7" s="284"/>
      <c r="Q7" s="285"/>
      <c r="R7" s="285"/>
      <c r="S7" s="282"/>
    </row>
    <row r="8" spans="1:19" s="172" customFormat="1" ht="12" customHeight="1">
      <c r="A8" s="165">
        <v>1</v>
      </c>
      <c r="B8" s="166" t="s">
        <v>944</v>
      </c>
      <c r="C8" s="167"/>
      <c r="D8" s="168"/>
      <c r="E8" s="169"/>
      <c r="F8" s="170"/>
      <c r="G8" s="171"/>
      <c r="H8" s="167"/>
      <c r="I8" s="167"/>
      <c r="L8" s="168"/>
      <c r="M8" s="168" t="s">
        <v>945</v>
      </c>
      <c r="N8" s="168"/>
      <c r="O8" s="173"/>
      <c r="P8" s="174"/>
      <c r="Q8" s="174"/>
      <c r="R8" s="175" t="s">
        <v>946</v>
      </c>
    </row>
    <row r="9" spans="1:19" s="172" customFormat="1" ht="12" customHeight="1">
      <c r="A9" s="165">
        <f t="shared" ref="A9:A53" si="0">P9</f>
        <v>223563</v>
      </c>
      <c r="B9" s="176" t="s">
        <v>947</v>
      </c>
      <c r="C9" s="250" t="s">
        <v>948</v>
      </c>
      <c r="D9" s="250">
        <v>1</v>
      </c>
      <c r="E9" s="251">
        <v>0</v>
      </c>
      <c r="F9" s="252">
        <f>D9*E9</f>
        <v>0</v>
      </c>
      <c r="G9" s="171"/>
      <c r="H9" s="167"/>
      <c r="I9" s="167"/>
      <c r="L9" s="179">
        <v>350</v>
      </c>
      <c r="M9" s="179">
        <f>SUM(L9*(400/60))</f>
        <v>2333.3333333333335</v>
      </c>
      <c r="N9" s="179">
        <f>M9*D9</f>
        <v>2333.3333333333335</v>
      </c>
      <c r="O9" s="173"/>
      <c r="P9" s="181">
        <v>223563</v>
      </c>
      <c r="Q9" s="182">
        <v>5766.1157024793392</v>
      </c>
      <c r="R9" s="183">
        <f>Q9*1.3</f>
        <v>7495.9504132231414</v>
      </c>
      <c r="S9" s="183">
        <f t="shared" ref="S9:S53" si="1">D9*R9</f>
        <v>7495.9504132231414</v>
      </c>
    </row>
    <row r="10" spans="1:19" s="172" customFormat="1" ht="12" hidden="1" customHeight="1">
      <c r="A10" s="165">
        <f t="shared" si="0"/>
        <v>223203</v>
      </c>
      <c r="B10" s="176" t="s">
        <v>949</v>
      </c>
      <c r="C10" s="177" t="s">
        <v>948</v>
      </c>
      <c r="D10" s="177"/>
      <c r="E10" s="179">
        <f t="shared" ref="E10:E53" si="2">M10+R10</f>
        <v>6470.7438016528922</v>
      </c>
      <c r="F10" s="180">
        <f t="shared" ref="F10:F53" si="3">D10*E10</f>
        <v>0</v>
      </c>
      <c r="G10" s="171"/>
      <c r="H10" s="167"/>
      <c r="I10" s="167"/>
      <c r="L10" s="179">
        <v>300</v>
      </c>
      <c r="M10" s="179">
        <f t="shared" ref="M10:M53" si="4">SUM(L10*(400/60))</f>
        <v>2000</v>
      </c>
      <c r="N10" s="179">
        <f t="shared" ref="N10:N53" si="5">M10*D10</f>
        <v>0</v>
      </c>
      <c r="O10" s="173"/>
      <c r="P10" s="181">
        <v>223203</v>
      </c>
      <c r="Q10" s="182">
        <v>3725.6198347107438</v>
      </c>
      <c r="R10" s="183">
        <f t="shared" ref="R10:R53" si="6">Q10*1.2</f>
        <v>4470.7438016528922</v>
      </c>
      <c r="S10" s="183">
        <f t="shared" si="1"/>
        <v>0</v>
      </c>
    </row>
    <row r="11" spans="1:19" s="172" customFormat="1" ht="12" customHeight="1">
      <c r="A11" s="165"/>
      <c r="B11" s="184" t="s">
        <v>950</v>
      </c>
      <c r="C11" s="250" t="s">
        <v>703</v>
      </c>
      <c r="D11" s="250">
        <v>1</v>
      </c>
      <c r="E11" s="251">
        <v>0</v>
      </c>
      <c r="F11" s="252">
        <f t="shared" si="3"/>
        <v>0</v>
      </c>
      <c r="G11" s="171"/>
      <c r="H11" s="167"/>
      <c r="I11" s="167"/>
      <c r="L11" s="179">
        <v>80</v>
      </c>
      <c r="M11" s="179">
        <f t="shared" si="4"/>
        <v>533.33333333333337</v>
      </c>
      <c r="N11" s="179">
        <f t="shared" si="5"/>
        <v>533.33333333333337</v>
      </c>
      <c r="O11" s="173"/>
      <c r="P11" s="181"/>
      <c r="Q11" s="182">
        <v>1825</v>
      </c>
      <c r="R11" s="183">
        <f t="shared" si="6"/>
        <v>2190</v>
      </c>
      <c r="S11" s="183">
        <f t="shared" si="1"/>
        <v>2190</v>
      </c>
    </row>
    <row r="12" spans="1:19" s="172" customFormat="1" ht="12" hidden="1" customHeight="1">
      <c r="A12" s="165"/>
      <c r="B12" s="176" t="s">
        <v>951</v>
      </c>
      <c r="C12" s="177" t="s">
        <v>948</v>
      </c>
      <c r="D12" s="178">
        <v>0</v>
      </c>
      <c r="E12" s="179">
        <f>M12+R12</f>
        <v>6233.3333333333339</v>
      </c>
      <c r="F12" s="180">
        <f>D12*E12</f>
        <v>0</v>
      </c>
      <c r="G12" s="171"/>
      <c r="H12" s="167"/>
      <c r="I12" s="167"/>
      <c r="L12" s="179">
        <v>350</v>
      </c>
      <c r="M12" s="179">
        <f t="shared" si="4"/>
        <v>2333.3333333333335</v>
      </c>
      <c r="N12" s="179">
        <f>M12*D12</f>
        <v>0</v>
      </c>
      <c r="O12" s="173"/>
      <c r="P12" s="181">
        <v>211343</v>
      </c>
      <c r="Q12" s="182">
        <v>3250</v>
      </c>
      <c r="R12" s="183">
        <f>Q12*1.2</f>
        <v>3900</v>
      </c>
      <c r="S12" s="183">
        <f>D12*R12</f>
        <v>0</v>
      </c>
    </row>
    <row r="13" spans="1:19" s="172" customFormat="1" ht="12" customHeight="1">
      <c r="A13" s="165">
        <f t="shared" si="0"/>
        <v>211343</v>
      </c>
      <c r="B13" s="176" t="s">
        <v>952</v>
      </c>
      <c r="C13" s="250" t="s">
        <v>948</v>
      </c>
      <c r="D13" s="250">
        <v>2</v>
      </c>
      <c r="E13" s="251">
        <v>0</v>
      </c>
      <c r="F13" s="252">
        <f t="shared" si="3"/>
        <v>0</v>
      </c>
      <c r="G13" s="171"/>
      <c r="H13" s="167"/>
      <c r="I13" s="167"/>
      <c r="L13" s="179">
        <v>350</v>
      </c>
      <c r="M13" s="179">
        <f t="shared" si="4"/>
        <v>2333.3333333333335</v>
      </c>
      <c r="N13" s="179">
        <f t="shared" si="5"/>
        <v>4666.666666666667</v>
      </c>
      <c r="O13" s="173"/>
      <c r="P13" s="181">
        <v>211343</v>
      </c>
      <c r="Q13" s="182">
        <v>3250</v>
      </c>
      <c r="R13" s="183">
        <f t="shared" si="6"/>
        <v>3900</v>
      </c>
      <c r="S13" s="183">
        <f t="shared" si="1"/>
        <v>7800</v>
      </c>
    </row>
    <row r="14" spans="1:19" s="172" customFormat="1" ht="12" hidden="1" customHeight="1">
      <c r="A14" s="165">
        <f t="shared" si="0"/>
        <v>170168</v>
      </c>
      <c r="B14" s="176" t="s">
        <v>953</v>
      </c>
      <c r="C14" s="177" t="s">
        <v>948</v>
      </c>
      <c r="D14" s="177"/>
      <c r="E14" s="179">
        <f t="shared" si="2"/>
        <v>2837.575757575758</v>
      </c>
      <c r="F14" s="180">
        <f t="shared" si="3"/>
        <v>0</v>
      </c>
      <c r="G14" s="171"/>
      <c r="H14" s="167"/>
      <c r="I14" s="167"/>
      <c r="L14" s="179">
        <v>154</v>
      </c>
      <c r="M14" s="179">
        <f t="shared" si="4"/>
        <v>1026.6666666666667</v>
      </c>
      <c r="N14" s="179">
        <f t="shared" si="5"/>
        <v>0</v>
      </c>
      <c r="O14" s="173"/>
      <c r="P14" s="181">
        <v>170168</v>
      </c>
      <c r="Q14" s="182">
        <v>1509.0909090909092</v>
      </c>
      <c r="R14" s="183">
        <f t="shared" si="6"/>
        <v>1810.909090909091</v>
      </c>
      <c r="S14" s="183">
        <f t="shared" si="1"/>
        <v>0</v>
      </c>
    </row>
    <row r="15" spans="1:19" s="187" customFormat="1" ht="12" customHeight="1">
      <c r="A15" s="165">
        <f t="shared" si="0"/>
        <v>211923</v>
      </c>
      <c r="B15" s="176" t="s">
        <v>954</v>
      </c>
      <c r="C15" s="250" t="s">
        <v>948</v>
      </c>
      <c r="D15" s="250">
        <v>2</v>
      </c>
      <c r="E15" s="251">
        <v>0</v>
      </c>
      <c r="F15" s="252">
        <f t="shared" si="3"/>
        <v>0</v>
      </c>
      <c r="G15" s="185">
        <v>2105.25</v>
      </c>
      <c r="H15" s="186">
        <f>SUM(D15*G15)</f>
        <v>4210.5</v>
      </c>
      <c r="I15" s="177">
        <f>SUM(H15*1.19)</f>
        <v>5010.4949999999999</v>
      </c>
      <c r="L15" s="179">
        <v>250</v>
      </c>
      <c r="M15" s="179">
        <f t="shared" si="4"/>
        <v>1666.6666666666667</v>
      </c>
      <c r="N15" s="179">
        <f t="shared" si="5"/>
        <v>3333.3333333333335</v>
      </c>
      <c r="O15" s="173"/>
      <c r="P15" s="181">
        <v>211923</v>
      </c>
      <c r="Q15" s="182">
        <v>1826</v>
      </c>
      <c r="R15" s="183">
        <f t="shared" si="6"/>
        <v>2191.1999999999998</v>
      </c>
      <c r="S15" s="183">
        <f t="shared" si="1"/>
        <v>4382.3999999999996</v>
      </c>
    </row>
    <row r="16" spans="1:19" s="187" customFormat="1" ht="12" hidden="1" customHeight="1">
      <c r="A16" s="165">
        <f t="shared" si="0"/>
        <v>211928</v>
      </c>
      <c r="B16" s="176" t="s">
        <v>955</v>
      </c>
      <c r="C16" s="177" t="s">
        <v>948</v>
      </c>
      <c r="D16" s="177"/>
      <c r="E16" s="179">
        <f t="shared" si="2"/>
        <v>2121.7630853994492</v>
      </c>
      <c r="F16" s="180">
        <f t="shared" si="3"/>
        <v>0</v>
      </c>
      <c r="G16" s="185">
        <v>2105.25</v>
      </c>
      <c r="H16" s="186">
        <f>SUM(D16*G16)</f>
        <v>0</v>
      </c>
      <c r="I16" s="177">
        <f>SUM(H16*1.19)</f>
        <v>0</v>
      </c>
      <c r="L16" s="179">
        <v>200</v>
      </c>
      <c r="M16" s="179">
        <f t="shared" si="4"/>
        <v>1333.3333333333335</v>
      </c>
      <c r="N16" s="179">
        <f t="shared" si="5"/>
        <v>0</v>
      </c>
      <c r="O16" s="173"/>
      <c r="P16" s="181">
        <v>211928</v>
      </c>
      <c r="Q16" s="182">
        <v>657.02479338842977</v>
      </c>
      <c r="R16" s="183">
        <f t="shared" si="6"/>
        <v>788.42975206611573</v>
      </c>
      <c r="S16" s="183">
        <f t="shared" si="1"/>
        <v>0</v>
      </c>
    </row>
    <row r="17" spans="1:19" s="187" customFormat="1" ht="12" hidden="1" customHeight="1">
      <c r="A17" s="165">
        <f t="shared" si="0"/>
        <v>211082</v>
      </c>
      <c r="B17" s="176" t="s">
        <v>956</v>
      </c>
      <c r="C17" s="177" t="s">
        <v>948</v>
      </c>
      <c r="D17" s="178">
        <v>0</v>
      </c>
      <c r="E17" s="179">
        <f t="shared" si="2"/>
        <v>7100</v>
      </c>
      <c r="F17" s="180">
        <f t="shared" si="3"/>
        <v>0</v>
      </c>
      <c r="G17" s="185">
        <v>2105.25</v>
      </c>
      <c r="H17" s="186">
        <f>SUM(D17*G17)</f>
        <v>0</v>
      </c>
      <c r="I17" s="177">
        <f>SUM(H17*1.19)</f>
        <v>0</v>
      </c>
      <c r="L17" s="179">
        <v>300</v>
      </c>
      <c r="M17" s="179">
        <f t="shared" si="4"/>
        <v>2000</v>
      </c>
      <c r="N17" s="179">
        <f t="shared" si="5"/>
        <v>0</v>
      </c>
      <c r="O17" s="173"/>
      <c r="P17" s="181">
        <v>211082</v>
      </c>
      <c r="Q17" s="182">
        <v>4250</v>
      </c>
      <c r="R17" s="183">
        <f t="shared" si="6"/>
        <v>5100</v>
      </c>
      <c r="S17" s="183">
        <f t="shared" si="1"/>
        <v>0</v>
      </c>
    </row>
    <row r="18" spans="1:19" s="187" customFormat="1" ht="12" customHeight="1">
      <c r="A18" s="165"/>
      <c r="B18" s="184" t="s">
        <v>957</v>
      </c>
      <c r="C18" s="250" t="s">
        <v>703</v>
      </c>
      <c r="D18" s="250">
        <v>1</v>
      </c>
      <c r="E18" s="251">
        <v>0</v>
      </c>
      <c r="F18" s="252">
        <f>D18*E18</f>
        <v>0</v>
      </c>
      <c r="G18" s="185"/>
      <c r="H18" s="186"/>
      <c r="I18" s="177"/>
      <c r="L18" s="179">
        <v>19</v>
      </c>
      <c r="M18" s="179">
        <f t="shared" si="4"/>
        <v>126.66666666666667</v>
      </c>
      <c r="N18" s="179">
        <f>M18*D18</f>
        <v>126.66666666666667</v>
      </c>
      <c r="O18" s="173"/>
      <c r="P18" s="181">
        <v>211151</v>
      </c>
      <c r="Q18" s="182">
        <v>1820</v>
      </c>
      <c r="R18" s="183">
        <f>Q18*1.2</f>
        <v>2184</v>
      </c>
      <c r="S18" s="183">
        <f>D18*R18</f>
        <v>2184</v>
      </c>
    </row>
    <row r="19" spans="1:19" s="187" customFormat="1" ht="12" hidden="1" customHeight="1">
      <c r="A19" s="165">
        <f t="shared" si="0"/>
        <v>211151</v>
      </c>
      <c r="B19" s="184" t="s">
        <v>958</v>
      </c>
      <c r="C19" s="177" t="s">
        <v>703</v>
      </c>
      <c r="D19" s="177"/>
      <c r="E19" s="179">
        <f t="shared" si="2"/>
        <v>1931.625344352617</v>
      </c>
      <c r="F19" s="180">
        <f t="shared" si="3"/>
        <v>0</v>
      </c>
      <c r="G19" s="185"/>
      <c r="H19" s="186"/>
      <c r="I19" s="177"/>
      <c r="L19" s="179">
        <v>19</v>
      </c>
      <c r="M19" s="179">
        <f t="shared" si="4"/>
        <v>126.66666666666667</v>
      </c>
      <c r="N19" s="179">
        <f t="shared" si="5"/>
        <v>0</v>
      </c>
      <c r="O19" s="173"/>
      <c r="P19" s="181">
        <v>211151</v>
      </c>
      <c r="Q19" s="182">
        <v>1504.1322314049587</v>
      </c>
      <c r="R19" s="183">
        <f t="shared" si="6"/>
        <v>1804.9586776859503</v>
      </c>
      <c r="S19" s="183">
        <f t="shared" si="1"/>
        <v>0</v>
      </c>
    </row>
    <row r="20" spans="1:19" s="187" customFormat="1" ht="12" hidden="1" customHeight="1">
      <c r="A20" s="165">
        <f t="shared" si="0"/>
        <v>211045</v>
      </c>
      <c r="B20" s="184" t="s">
        <v>959</v>
      </c>
      <c r="C20" s="177" t="s">
        <v>703</v>
      </c>
      <c r="D20" s="178">
        <v>0</v>
      </c>
      <c r="E20" s="179">
        <f t="shared" si="2"/>
        <v>1633.2892561983472</v>
      </c>
      <c r="F20" s="180">
        <f t="shared" si="3"/>
        <v>0</v>
      </c>
      <c r="G20" s="185"/>
      <c r="H20" s="186"/>
      <c r="I20" s="177"/>
      <c r="L20" s="179">
        <v>16.2</v>
      </c>
      <c r="M20" s="179">
        <f t="shared" si="4"/>
        <v>108</v>
      </c>
      <c r="N20" s="179">
        <f t="shared" si="5"/>
        <v>0</v>
      </c>
      <c r="O20" s="173"/>
      <c r="P20" s="181">
        <v>211045</v>
      </c>
      <c r="Q20" s="182">
        <v>1271.0743801652893</v>
      </c>
      <c r="R20" s="183">
        <f t="shared" si="6"/>
        <v>1525.2892561983472</v>
      </c>
      <c r="S20" s="183">
        <f t="shared" si="1"/>
        <v>0</v>
      </c>
    </row>
    <row r="21" spans="1:19" s="187" customFormat="1" ht="12" customHeight="1">
      <c r="A21" s="165">
        <f t="shared" si="0"/>
        <v>211038</v>
      </c>
      <c r="B21" s="184" t="s">
        <v>960</v>
      </c>
      <c r="C21" s="250" t="s">
        <v>703</v>
      </c>
      <c r="D21" s="250">
        <v>1</v>
      </c>
      <c r="E21" s="251">
        <v>0</v>
      </c>
      <c r="F21" s="252">
        <f t="shared" si="3"/>
        <v>0</v>
      </c>
      <c r="G21" s="185"/>
      <c r="H21" s="186"/>
      <c r="I21" s="177"/>
      <c r="L21" s="179">
        <v>16.2</v>
      </c>
      <c r="M21" s="179">
        <f t="shared" si="4"/>
        <v>108</v>
      </c>
      <c r="N21" s="179">
        <f t="shared" si="5"/>
        <v>108</v>
      </c>
      <c r="O21" s="173"/>
      <c r="P21" s="181">
        <v>211038</v>
      </c>
      <c r="Q21" s="182">
        <v>660.33057851239676</v>
      </c>
      <c r="R21" s="183">
        <f t="shared" si="6"/>
        <v>792.39669421487611</v>
      </c>
      <c r="S21" s="183">
        <f t="shared" si="1"/>
        <v>792.39669421487611</v>
      </c>
    </row>
    <row r="22" spans="1:19" s="187" customFormat="1" ht="12" hidden="1" customHeight="1">
      <c r="A22" s="165">
        <f t="shared" si="0"/>
        <v>211037</v>
      </c>
      <c r="B22" s="184" t="s">
        <v>961</v>
      </c>
      <c r="C22" s="177" t="s">
        <v>703</v>
      </c>
      <c r="D22" s="178">
        <v>0</v>
      </c>
      <c r="E22" s="179">
        <f t="shared" si="2"/>
        <v>784.37465564738295</v>
      </c>
      <c r="F22" s="180">
        <f t="shared" si="3"/>
        <v>0</v>
      </c>
      <c r="G22" s="185"/>
      <c r="H22" s="186"/>
      <c r="I22" s="177"/>
      <c r="L22" s="179">
        <v>28.4</v>
      </c>
      <c r="M22" s="179">
        <f t="shared" si="4"/>
        <v>189.33333333333334</v>
      </c>
      <c r="N22" s="179">
        <f t="shared" si="5"/>
        <v>0</v>
      </c>
      <c r="O22" s="173"/>
      <c r="P22" s="181">
        <v>211037</v>
      </c>
      <c r="Q22" s="182">
        <v>495.86776859504135</v>
      </c>
      <c r="R22" s="183">
        <f t="shared" si="6"/>
        <v>595.04132231404958</v>
      </c>
      <c r="S22" s="183">
        <f t="shared" si="1"/>
        <v>0</v>
      </c>
    </row>
    <row r="23" spans="1:19" s="187" customFormat="1" ht="12" hidden="1" customHeight="1">
      <c r="A23" s="165"/>
      <c r="B23" s="184" t="s">
        <v>962</v>
      </c>
      <c r="C23" s="177" t="s">
        <v>703</v>
      </c>
      <c r="D23" s="178">
        <v>0</v>
      </c>
      <c r="E23" s="179">
        <f>M23+R23</f>
        <v>839.73333333333335</v>
      </c>
      <c r="F23" s="180">
        <f>D23*E23</f>
        <v>0</v>
      </c>
      <c r="G23" s="185"/>
      <c r="H23" s="186"/>
      <c r="I23" s="177"/>
      <c r="L23" s="179">
        <v>28.4</v>
      </c>
      <c r="M23" s="179">
        <f t="shared" si="4"/>
        <v>189.33333333333334</v>
      </c>
      <c r="N23" s="179">
        <f>M23*D23</f>
        <v>0</v>
      </c>
      <c r="O23" s="173"/>
      <c r="P23" s="181">
        <v>211037</v>
      </c>
      <c r="Q23" s="182">
        <v>542</v>
      </c>
      <c r="R23" s="183">
        <f>Q23*1.2</f>
        <v>650.4</v>
      </c>
      <c r="S23" s="183">
        <f>D23*R23</f>
        <v>0</v>
      </c>
    </row>
    <row r="24" spans="1:19" s="187" customFormat="1" ht="12" hidden="1" customHeight="1">
      <c r="A24" s="165">
        <f t="shared" si="0"/>
        <v>211062</v>
      </c>
      <c r="B24" s="184" t="s">
        <v>963</v>
      </c>
      <c r="C24" s="177" t="s">
        <v>703</v>
      </c>
      <c r="D24" s="178">
        <v>0</v>
      </c>
      <c r="E24" s="179">
        <f t="shared" si="2"/>
        <v>678.91074380165287</v>
      </c>
      <c r="F24" s="180">
        <f t="shared" si="3"/>
        <v>0</v>
      </c>
      <c r="G24" s="185"/>
      <c r="H24" s="186"/>
      <c r="I24" s="177"/>
      <c r="L24" s="179">
        <v>24.63</v>
      </c>
      <c r="M24" s="179">
        <f t="shared" si="4"/>
        <v>164.2</v>
      </c>
      <c r="N24" s="179">
        <f t="shared" si="5"/>
        <v>0</v>
      </c>
      <c r="O24" s="173"/>
      <c r="P24" s="181">
        <v>211062</v>
      </c>
      <c r="Q24" s="182">
        <v>428.92561983471074</v>
      </c>
      <c r="R24" s="183">
        <f t="shared" si="6"/>
        <v>514.71074380165282</v>
      </c>
      <c r="S24" s="183">
        <f t="shared" si="1"/>
        <v>0</v>
      </c>
    </row>
    <row r="25" spans="1:19" s="187" customFormat="1" ht="12" hidden="1" customHeight="1">
      <c r="A25" s="165">
        <f t="shared" si="0"/>
        <v>211050</v>
      </c>
      <c r="B25" s="184" t="s">
        <v>964</v>
      </c>
      <c r="C25" s="177" t="s">
        <v>703</v>
      </c>
      <c r="D25" s="178">
        <v>0</v>
      </c>
      <c r="E25" s="179">
        <f t="shared" si="2"/>
        <v>665.02644628099165</v>
      </c>
      <c r="F25" s="180">
        <f t="shared" si="3"/>
        <v>0</v>
      </c>
      <c r="G25" s="185"/>
      <c r="H25" s="186"/>
      <c r="I25" s="177"/>
      <c r="L25" s="179">
        <v>24.63</v>
      </c>
      <c r="M25" s="179">
        <f t="shared" si="4"/>
        <v>164.2</v>
      </c>
      <c r="N25" s="179">
        <f t="shared" si="5"/>
        <v>0</v>
      </c>
      <c r="O25" s="173"/>
      <c r="P25" s="181">
        <v>211050</v>
      </c>
      <c r="Q25" s="182">
        <v>417.35537190082647</v>
      </c>
      <c r="R25" s="183">
        <f t="shared" si="6"/>
        <v>500.82644628099172</v>
      </c>
      <c r="S25" s="183">
        <f t="shared" si="1"/>
        <v>0</v>
      </c>
    </row>
    <row r="26" spans="1:19" s="187" customFormat="1" ht="12" customHeight="1">
      <c r="A26" s="165">
        <f t="shared" si="0"/>
        <v>211058</v>
      </c>
      <c r="B26" s="184" t="s">
        <v>965</v>
      </c>
      <c r="C26" s="250" t="s">
        <v>703</v>
      </c>
      <c r="D26" s="250">
        <v>1</v>
      </c>
      <c r="E26" s="251">
        <v>0</v>
      </c>
      <c r="F26" s="252">
        <f t="shared" si="3"/>
        <v>0</v>
      </c>
      <c r="G26" s="185"/>
      <c r="H26" s="186"/>
      <c r="I26" s="177"/>
      <c r="L26" s="179">
        <v>24.63</v>
      </c>
      <c r="M26" s="179">
        <f t="shared" si="4"/>
        <v>164.2</v>
      </c>
      <c r="N26" s="179">
        <f t="shared" si="5"/>
        <v>164.2</v>
      </c>
      <c r="O26" s="173"/>
      <c r="P26" s="181">
        <v>211058</v>
      </c>
      <c r="Q26" s="182">
        <v>369.42148760330582</v>
      </c>
      <c r="R26" s="183">
        <f t="shared" si="6"/>
        <v>443.30578512396698</v>
      </c>
      <c r="S26" s="183">
        <f t="shared" si="1"/>
        <v>443.30578512396698</v>
      </c>
    </row>
    <row r="27" spans="1:19" s="187" customFormat="1" ht="12" hidden="1" customHeight="1">
      <c r="A27" s="165">
        <f t="shared" si="0"/>
        <v>211008</v>
      </c>
      <c r="B27" s="184" t="s">
        <v>966</v>
      </c>
      <c r="C27" s="177" t="s">
        <v>703</v>
      </c>
      <c r="D27" s="188"/>
      <c r="E27" s="179">
        <f t="shared" si="2"/>
        <v>698.74545454545455</v>
      </c>
      <c r="F27" s="180">
        <f t="shared" si="3"/>
        <v>0</v>
      </c>
      <c r="G27" s="185"/>
      <c r="H27" s="186"/>
      <c r="I27" s="177"/>
      <c r="L27" s="179">
        <v>24.63</v>
      </c>
      <c r="M27" s="179">
        <f t="shared" si="4"/>
        <v>164.2</v>
      </c>
      <c r="N27" s="179">
        <f t="shared" si="5"/>
        <v>0</v>
      </c>
      <c r="O27" s="173"/>
      <c r="P27" s="181">
        <v>211008</v>
      </c>
      <c r="Q27" s="182">
        <v>445.4545454545455</v>
      </c>
      <c r="R27" s="183">
        <f t="shared" si="6"/>
        <v>534.54545454545462</v>
      </c>
      <c r="S27" s="183">
        <f t="shared" si="1"/>
        <v>0</v>
      </c>
    </row>
    <row r="28" spans="1:19" s="187" customFormat="1" ht="12" hidden="1" customHeight="1">
      <c r="A28" s="165">
        <f t="shared" si="0"/>
        <v>211064</v>
      </c>
      <c r="B28" s="184" t="s">
        <v>967</v>
      </c>
      <c r="C28" s="177" t="s">
        <v>703</v>
      </c>
      <c r="D28" s="189">
        <v>0</v>
      </c>
      <c r="E28" s="179">
        <f t="shared" si="2"/>
        <v>619.40661157024783</v>
      </c>
      <c r="F28" s="180">
        <f t="shared" si="3"/>
        <v>0</v>
      </c>
      <c r="G28" s="185"/>
      <c r="H28" s="186"/>
      <c r="I28" s="177"/>
      <c r="L28" s="179">
        <v>24.63</v>
      </c>
      <c r="M28" s="179">
        <f t="shared" si="4"/>
        <v>164.2</v>
      </c>
      <c r="N28" s="179">
        <f t="shared" si="5"/>
        <v>0</v>
      </c>
      <c r="O28" s="173"/>
      <c r="P28" s="181">
        <v>211064</v>
      </c>
      <c r="Q28" s="182">
        <v>379.3388429752066</v>
      </c>
      <c r="R28" s="183">
        <f t="shared" si="6"/>
        <v>455.2066115702479</v>
      </c>
      <c r="S28" s="183">
        <f t="shared" si="1"/>
        <v>0</v>
      </c>
    </row>
    <row r="29" spans="1:19" s="187" customFormat="1" ht="12" hidden="1" customHeight="1">
      <c r="A29" s="165"/>
      <c r="B29" s="184" t="s">
        <v>968</v>
      </c>
      <c r="C29" s="177" t="s">
        <v>703</v>
      </c>
      <c r="D29" s="189">
        <v>0</v>
      </c>
      <c r="E29" s="179">
        <f>M29+R29</f>
        <v>658.59999999999991</v>
      </c>
      <c r="F29" s="180">
        <f>D29*E29</f>
        <v>0</v>
      </c>
      <c r="G29" s="185"/>
      <c r="H29" s="186"/>
      <c r="I29" s="177"/>
      <c r="L29" s="179">
        <v>24.63</v>
      </c>
      <c r="M29" s="179">
        <f t="shared" si="4"/>
        <v>164.2</v>
      </c>
      <c r="N29" s="179">
        <f>M29*D29</f>
        <v>0</v>
      </c>
      <c r="O29" s="173"/>
      <c r="P29" s="181">
        <v>211064</v>
      </c>
      <c r="Q29" s="182">
        <v>412</v>
      </c>
      <c r="R29" s="183">
        <f>Q29*1.2</f>
        <v>494.4</v>
      </c>
      <c r="S29" s="183">
        <f>D29*R29</f>
        <v>0</v>
      </c>
    </row>
    <row r="30" spans="1:19" s="187" customFormat="1" ht="12" hidden="1" customHeight="1">
      <c r="A30" s="165">
        <f t="shared" si="0"/>
        <v>211142</v>
      </c>
      <c r="B30" s="184" t="s">
        <v>969</v>
      </c>
      <c r="C30" s="177" t="s">
        <v>703</v>
      </c>
      <c r="D30" s="189">
        <v>0</v>
      </c>
      <c r="E30" s="179">
        <f t="shared" si="2"/>
        <v>256.3526170798898</v>
      </c>
      <c r="F30" s="180">
        <f t="shared" si="3"/>
        <v>0</v>
      </c>
      <c r="G30" s="185"/>
      <c r="H30" s="186"/>
      <c r="I30" s="177"/>
      <c r="L30" s="179">
        <v>14.8</v>
      </c>
      <c r="M30" s="179">
        <f t="shared" si="4"/>
        <v>98.666666666666671</v>
      </c>
      <c r="N30" s="179">
        <f t="shared" si="5"/>
        <v>0</v>
      </c>
      <c r="O30" s="173"/>
      <c r="P30" s="181">
        <v>211142</v>
      </c>
      <c r="Q30" s="182">
        <v>131.40495867768595</v>
      </c>
      <c r="R30" s="183">
        <f t="shared" si="6"/>
        <v>157.68595041322314</v>
      </c>
      <c r="S30" s="183">
        <f t="shared" si="1"/>
        <v>0</v>
      </c>
    </row>
    <row r="31" spans="1:19" s="190" customFormat="1" ht="12" customHeight="1">
      <c r="A31" s="165">
        <f t="shared" si="0"/>
        <v>211052</v>
      </c>
      <c r="B31" s="184" t="s">
        <v>970</v>
      </c>
      <c r="C31" s="250" t="s">
        <v>703</v>
      </c>
      <c r="D31" s="253">
        <v>41</v>
      </c>
      <c r="E31" s="251">
        <v>0</v>
      </c>
      <c r="F31" s="252">
        <f t="shared" si="3"/>
        <v>0</v>
      </c>
      <c r="G31" s="185">
        <v>86.98</v>
      </c>
      <c r="H31" s="186">
        <f>SUM(D31*G31)</f>
        <v>3566.1800000000003</v>
      </c>
      <c r="I31" s="177">
        <f>SUM(H31*1.19)</f>
        <v>4243.7542000000003</v>
      </c>
      <c r="L31" s="179">
        <v>14.8</v>
      </c>
      <c r="M31" s="179">
        <f t="shared" si="4"/>
        <v>98.666666666666671</v>
      </c>
      <c r="N31" s="179">
        <f t="shared" si="5"/>
        <v>4045.3333333333335</v>
      </c>
      <c r="O31" s="173"/>
      <c r="P31" s="181">
        <v>211052</v>
      </c>
      <c r="Q31" s="182">
        <v>76.033057851239676</v>
      </c>
      <c r="R31" s="183">
        <f t="shared" si="6"/>
        <v>91.239669421487605</v>
      </c>
      <c r="S31" s="183">
        <f t="shared" si="1"/>
        <v>3740.8264462809916</v>
      </c>
    </row>
    <row r="32" spans="1:19" ht="12" hidden="1" customHeight="1">
      <c r="A32" s="165">
        <f t="shared" si="0"/>
        <v>211060</v>
      </c>
      <c r="B32" s="184" t="s">
        <v>971</v>
      </c>
      <c r="C32" s="177" t="s">
        <v>703</v>
      </c>
      <c r="D32" s="189">
        <v>0</v>
      </c>
      <c r="E32" s="179">
        <f t="shared" si="2"/>
        <v>207.75757575757575</v>
      </c>
      <c r="F32" s="180">
        <f t="shared" si="3"/>
        <v>0</v>
      </c>
      <c r="G32" s="185">
        <v>86.98</v>
      </c>
      <c r="H32" s="186">
        <f>SUM(D32*G32)</f>
        <v>0</v>
      </c>
      <c r="I32" s="177">
        <f>SUM(H32*1.19)</f>
        <v>0</v>
      </c>
      <c r="L32" s="179">
        <v>14.8</v>
      </c>
      <c r="M32" s="179">
        <f t="shared" si="4"/>
        <v>98.666666666666671</v>
      </c>
      <c r="N32" s="179">
        <f t="shared" si="5"/>
        <v>0</v>
      </c>
      <c r="O32" s="173"/>
      <c r="P32" s="181">
        <v>211060</v>
      </c>
      <c r="Q32" s="182">
        <v>90.909090909090907</v>
      </c>
      <c r="R32" s="183">
        <f t="shared" si="6"/>
        <v>109.09090909090908</v>
      </c>
      <c r="S32" s="183">
        <f t="shared" si="1"/>
        <v>0</v>
      </c>
    </row>
    <row r="33" spans="1:19" ht="12" hidden="1" customHeight="1">
      <c r="A33" s="165">
        <f t="shared" si="0"/>
        <v>211139</v>
      </c>
      <c r="B33" s="184" t="s">
        <v>972</v>
      </c>
      <c r="C33" s="177" t="s">
        <v>703</v>
      </c>
      <c r="D33" s="188"/>
      <c r="E33" s="179">
        <f t="shared" si="2"/>
        <v>256.3526170798898</v>
      </c>
      <c r="F33" s="180">
        <f t="shared" si="3"/>
        <v>0</v>
      </c>
      <c r="G33" s="185"/>
      <c r="H33" s="186"/>
      <c r="I33" s="177"/>
      <c r="L33" s="179">
        <v>14.8</v>
      </c>
      <c r="M33" s="179">
        <f t="shared" si="4"/>
        <v>98.666666666666671</v>
      </c>
      <c r="N33" s="179">
        <f t="shared" si="5"/>
        <v>0</v>
      </c>
      <c r="O33" s="173"/>
      <c r="P33" s="181">
        <v>211139</v>
      </c>
      <c r="Q33" s="182">
        <v>131.40495867768595</v>
      </c>
      <c r="R33" s="183">
        <f t="shared" si="6"/>
        <v>157.68595041322314</v>
      </c>
      <c r="S33" s="183">
        <f t="shared" si="1"/>
        <v>0</v>
      </c>
    </row>
    <row r="34" spans="1:19" ht="12" customHeight="1">
      <c r="A34" s="165">
        <f t="shared" si="0"/>
        <v>211059</v>
      </c>
      <c r="B34" s="184" t="s">
        <v>973</v>
      </c>
      <c r="C34" s="250" t="s">
        <v>703</v>
      </c>
      <c r="D34" s="253">
        <v>1</v>
      </c>
      <c r="E34" s="251">
        <v>0</v>
      </c>
      <c r="F34" s="252">
        <f t="shared" si="3"/>
        <v>0</v>
      </c>
      <c r="G34" s="185">
        <v>89.64</v>
      </c>
      <c r="H34" s="186">
        <f>SUM(D34*G34)</f>
        <v>89.64</v>
      </c>
      <c r="I34" s="177">
        <f>SUM(H34*1.19)</f>
        <v>106.6716</v>
      </c>
      <c r="L34" s="179">
        <v>14.8</v>
      </c>
      <c r="M34" s="179">
        <f t="shared" si="4"/>
        <v>98.666666666666671</v>
      </c>
      <c r="N34" s="179">
        <f t="shared" si="5"/>
        <v>98.666666666666671</v>
      </c>
      <c r="O34" s="173"/>
      <c r="P34" s="181">
        <v>211059</v>
      </c>
      <c r="Q34" s="182">
        <v>123.14049586776859</v>
      </c>
      <c r="R34" s="183">
        <f t="shared" si="6"/>
        <v>147.7685950413223</v>
      </c>
      <c r="S34" s="183">
        <f t="shared" si="1"/>
        <v>147.7685950413223</v>
      </c>
    </row>
    <row r="35" spans="1:19" ht="12" hidden="1" customHeight="1">
      <c r="A35" s="165">
        <f t="shared" si="0"/>
        <v>211315</v>
      </c>
      <c r="B35" s="184" t="s">
        <v>974</v>
      </c>
      <c r="C35" s="177" t="s">
        <v>703</v>
      </c>
      <c r="D35" s="188"/>
      <c r="E35" s="179">
        <f t="shared" si="2"/>
        <v>301.97245179063361</v>
      </c>
      <c r="F35" s="180">
        <f t="shared" si="3"/>
        <v>0</v>
      </c>
      <c r="G35" s="185">
        <v>89.64</v>
      </c>
      <c r="H35" s="186">
        <f>SUM(D35*G35)</f>
        <v>0</v>
      </c>
      <c r="I35" s="177">
        <f>SUM(H35*1.19)</f>
        <v>0</v>
      </c>
      <c r="L35" s="179">
        <v>14.8</v>
      </c>
      <c r="M35" s="179">
        <f t="shared" si="4"/>
        <v>98.666666666666671</v>
      </c>
      <c r="N35" s="179">
        <f t="shared" si="5"/>
        <v>0</v>
      </c>
      <c r="O35" s="173"/>
      <c r="P35" s="181">
        <v>211315</v>
      </c>
      <c r="Q35" s="182">
        <v>169.42148760330579</v>
      </c>
      <c r="R35" s="183">
        <f t="shared" si="6"/>
        <v>203.30578512396696</v>
      </c>
      <c r="S35" s="183">
        <f t="shared" si="1"/>
        <v>0</v>
      </c>
    </row>
    <row r="36" spans="1:19" ht="12" hidden="1" customHeight="1">
      <c r="A36" s="165">
        <f t="shared" si="0"/>
        <v>211135</v>
      </c>
      <c r="B36" s="184" t="s">
        <v>975</v>
      </c>
      <c r="C36" s="177" t="s">
        <v>703</v>
      </c>
      <c r="D36" s="188"/>
      <c r="E36" s="179">
        <f t="shared" si="2"/>
        <v>351.55922865013775</v>
      </c>
      <c r="F36" s="180">
        <f t="shared" si="3"/>
        <v>0</v>
      </c>
      <c r="G36" s="185"/>
      <c r="H36" s="186"/>
      <c r="I36" s="177"/>
      <c r="L36" s="179">
        <v>14.8</v>
      </c>
      <c r="M36" s="179">
        <f t="shared" si="4"/>
        <v>98.666666666666671</v>
      </c>
      <c r="N36" s="179">
        <f t="shared" si="5"/>
        <v>0</v>
      </c>
      <c r="O36" s="173"/>
      <c r="P36" s="181">
        <v>211135</v>
      </c>
      <c r="Q36" s="182">
        <v>210.74380165289256</v>
      </c>
      <c r="R36" s="183">
        <f t="shared" si="6"/>
        <v>252.89256198347107</v>
      </c>
      <c r="S36" s="183">
        <f t="shared" si="1"/>
        <v>0</v>
      </c>
    </row>
    <row r="37" spans="1:19" ht="12" hidden="1" customHeight="1">
      <c r="A37" s="165">
        <f t="shared" si="0"/>
        <v>211316</v>
      </c>
      <c r="B37" s="184" t="s">
        <v>976</v>
      </c>
      <c r="C37" s="177" t="s">
        <v>703</v>
      </c>
      <c r="D37" s="188"/>
      <c r="E37" s="179">
        <f t="shared" si="2"/>
        <v>328.74931129476585</v>
      </c>
      <c r="F37" s="180">
        <f t="shared" si="3"/>
        <v>0</v>
      </c>
      <c r="G37" s="185">
        <v>90.64</v>
      </c>
      <c r="H37" s="186">
        <f>SUM(D37*G37)</f>
        <v>0</v>
      </c>
      <c r="I37" s="177">
        <f>SUM(H37*1.19)</f>
        <v>0</v>
      </c>
      <c r="L37" s="179">
        <v>14.8</v>
      </c>
      <c r="M37" s="179">
        <f t="shared" si="4"/>
        <v>98.666666666666671</v>
      </c>
      <c r="N37" s="179">
        <f t="shared" si="5"/>
        <v>0</v>
      </c>
      <c r="O37" s="173"/>
      <c r="P37" s="181">
        <v>211316</v>
      </c>
      <c r="Q37" s="182">
        <v>191.73553719008265</v>
      </c>
      <c r="R37" s="183">
        <f t="shared" si="6"/>
        <v>230.08264462809919</v>
      </c>
      <c r="S37" s="183">
        <f t="shared" si="1"/>
        <v>0</v>
      </c>
    </row>
    <row r="38" spans="1:19" ht="12" customHeight="1">
      <c r="A38" s="165">
        <f>P38</f>
        <v>211469</v>
      </c>
      <c r="B38" s="184" t="s">
        <v>977</v>
      </c>
      <c r="C38" s="250" t="s">
        <v>703</v>
      </c>
      <c r="D38" s="250">
        <v>1</v>
      </c>
      <c r="E38" s="251">
        <v>0</v>
      </c>
      <c r="F38" s="252">
        <f>D38*E38</f>
        <v>0</v>
      </c>
      <c r="G38" s="185"/>
      <c r="H38" s="186"/>
      <c r="I38" s="177"/>
      <c r="L38" s="179">
        <v>20.14</v>
      </c>
      <c r="M38" s="179">
        <f t="shared" si="4"/>
        <v>134.26666666666668</v>
      </c>
      <c r="N38" s="179">
        <f>M38*D38</f>
        <v>134.26666666666668</v>
      </c>
      <c r="O38" s="173"/>
      <c r="P38" s="181">
        <v>211469</v>
      </c>
      <c r="Q38" s="182">
        <v>928</v>
      </c>
      <c r="R38" s="183">
        <f>Q38*1.2</f>
        <v>1113.5999999999999</v>
      </c>
      <c r="S38" s="183">
        <f>D38*R38</f>
        <v>1113.5999999999999</v>
      </c>
    </row>
    <row r="39" spans="1:19" ht="12" hidden="1" customHeight="1">
      <c r="A39" s="165">
        <f t="shared" si="0"/>
        <v>211469</v>
      </c>
      <c r="B39" s="184" t="s">
        <v>977</v>
      </c>
      <c r="C39" s="177" t="s">
        <v>703</v>
      </c>
      <c r="D39" s="177"/>
      <c r="E39" s="179">
        <f t="shared" si="2"/>
        <v>1072.6666666666667</v>
      </c>
      <c r="F39" s="180">
        <f t="shared" si="3"/>
        <v>0</v>
      </c>
      <c r="G39" s="185"/>
      <c r="H39" s="186"/>
      <c r="I39" s="177"/>
      <c r="L39" s="179">
        <v>20.14</v>
      </c>
      <c r="M39" s="179">
        <f t="shared" si="4"/>
        <v>134.26666666666668</v>
      </c>
      <c r="N39" s="179">
        <f t="shared" si="5"/>
        <v>0</v>
      </c>
      <c r="O39" s="173"/>
      <c r="P39" s="181">
        <v>211469</v>
      </c>
      <c r="Q39" s="182">
        <v>782</v>
      </c>
      <c r="R39" s="183">
        <f t="shared" si="6"/>
        <v>938.4</v>
      </c>
      <c r="S39" s="183">
        <f t="shared" si="1"/>
        <v>0</v>
      </c>
    </row>
    <row r="40" spans="1:19" s="187" customFormat="1" ht="12" customHeight="1">
      <c r="A40" s="165">
        <f t="shared" si="0"/>
        <v>211031</v>
      </c>
      <c r="B40" s="184" t="s">
        <v>978</v>
      </c>
      <c r="C40" s="250" t="s">
        <v>703</v>
      </c>
      <c r="D40" s="250">
        <v>1</v>
      </c>
      <c r="E40" s="251">
        <v>0</v>
      </c>
      <c r="F40" s="252">
        <f t="shared" si="3"/>
        <v>0</v>
      </c>
      <c r="G40" s="185"/>
      <c r="H40" s="186"/>
      <c r="I40" s="177"/>
      <c r="L40" s="179">
        <v>21.14</v>
      </c>
      <c r="M40" s="179">
        <f t="shared" si="4"/>
        <v>140.93333333333334</v>
      </c>
      <c r="N40" s="179">
        <f t="shared" si="5"/>
        <v>140.93333333333334</v>
      </c>
      <c r="O40" s="173"/>
      <c r="P40" s="191">
        <v>211031</v>
      </c>
      <c r="Q40" s="182">
        <v>420.6611570247934</v>
      </c>
      <c r="R40" s="183">
        <f t="shared" si="6"/>
        <v>504.79338842975204</v>
      </c>
      <c r="S40" s="183">
        <f t="shared" si="1"/>
        <v>504.79338842975204</v>
      </c>
    </row>
    <row r="41" spans="1:19" s="187" customFormat="1" ht="12" hidden="1" customHeight="1">
      <c r="A41" s="165">
        <f t="shared" si="0"/>
        <v>211592</v>
      </c>
      <c r="B41" s="184" t="s">
        <v>979</v>
      </c>
      <c r="C41" s="177" t="s">
        <v>703</v>
      </c>
      <c r="D41" s="177"/>
      <c r="E41" s="179">
        <f t="shared" si="2"/>
        <v>645.72672176308538</v>
      </c>
      <c r="F41" s="180">
        <f t="shared" si="3"/>
        <v>0</v>
      </c>
      <c r="G41" s="185"/>
      <c r="H41" s="186"/>
      <c r="I41" s="177"/>
      <c r="L41" s="179">
        <v>21.14</v>
      </c>
      <c r="M41" s="179">
        <f t="shared" si="4"/>
        <v>140.93333333333334</v>
      </c>
      <c r="N41" s="179">
        <f t="shared" si="5"/>
        <v>0</v>
      </c>
      <c r="O41" s="173"/>
      <c r="P41" s="191">
        <v>211592</v>
      </c>
      <c r="Q41" s="182">
        <v>420.6611570247934</v>
      </c>
      <c r="R41" s="183">
        <f t="shared" si="6"/>
        <v>504.79338842975204</v>
      </c>
      <c r="S41" s="183">
        <f t="shared" si="1"/>
        <v>0</v>
      </c>
    </row>
    <row r="42" spans="1:19" s="187" customFormat="1" ht="12" hidden="1" customHeight="1">
      <c r="A42" s="165">
        <f t="shared" si="0"/>
        <v>203350</v>
      </c>
      <c r="B42" s="184" t="s">
        <v>980</v>
      </c>
      <c r="C42" s="177" t="s">
        <v>703</v>
      </c>
      <c r="D42" s="177"/>
      <c r="E42" s="179">
        <f t="shared" si="2"/>
        <v>1057.2969696969697</v>
      </c>
      <c r="F42" s="180">
        <f t="shared" si="3"/>
        <v>0</v>
      </c>
      <c r="G42" s="185"/>
      <c r="H42" s="186"/>
      <c r="I42" s="177"/>
      <c r="L42" s="179">
        <v>21.14</v>
      </c>
      <c r="M42" s="179">
        <f t="shared" si="4"/>
        <v>140.93333333333334</v>
      </c>
      <c r="N42" s="179">
        <f t="shared" si="5"/>
        <v>0</v>
      </c>
      <c r="O42" s="173"/>
      <c r="P42" s="191">
        <v>203350</v>
      </c>
      <c r="Q42" s="182">
        <v>763.63636363636363</v>
      </c>
      <c r="R42" s="183">
        <f t="shared" si="6"/>
        <v>916.36363636363637</v>
      </c>
      <c r="S42" s="183">
        <f t="shared" si="1"/>
        <v>0</v>
      </c>
    </row>
    <row r="43" spans="1:19" s="187" customFormat="1" ht="12" customHeight="1">
      <c r="A43" s="165">
        <f t="shared" si="0"/>
        <v>211840</v>
      </c>
      <c r="B43" s="184" t="s">
        <v>981</v>
      </c>
      <c r="C43" s="250" t="s">
        <v>703</v>
      </c>
      <c r="D43" s="250">
        <v>1</v>
      </c>
      <c r="E43" s="251">
        <v>0</v>
      </c>
      <c r="F43" s="252">
        <f t="shared" si="3"/>
        <v>0</v>
      </c>
      <c r="G43" s="185"/>
      <c r="H43" s="186"/>
      <c r="I43" s="177"/>
      <c r="L43" s="179">
        <v>21.14</v>
      </c>
      <c r="M43" s="179">
        <f t="shared" si="4"/>
        <v>140.93333333333334</v>
      </c>
      <c r="N43" s="179">
        <f t="shared" si="5"/>
        <v>140.93333333333334</v>
      </c>
      <c r="O43" s="173"/>
      <c r="P43" s="191">
        <v>211840</v>
      </c>
      <c r="Q43" s="182">
        <v>3277.6859504132231</v>
      </c>
      <c r="R43" s="183">
        <f t="shared" si="6"/>
        <v>3933.2231404958675</v>
      </c>
      <c r="S43" s="183">
        <f t="shared" si="1"/>
        <v>3933.2231404958675</v>
      </c>
    </row>
    <row r="44" spans="1:19" s="187" customFormat="1" ht="12" hidden="1" customHeight="1">
      <c r="A44" s="165">
        <f>P44</f>
        <v>211840</v>
      </c>
      <c r="B44" s="184" t="s">
        <v>982</v>
      </c>
      <c r="C44" s="177" t="s">
        <v>703</v>
      </c>
      <c r="D44" s="188"/>
      <c r="E44" s="179">
        <f>M44+R44</f>
        <v>7650.5333333333328</v>
      </c>
      <c r="F44" s="180">
        <f>D44*E44</f>
        <v>0</v>
      </c>
      <c r="G44" s="185"/>
      <c r="H44" s="186"/>
      <c r="I44" s="177"/>
      <c r="L44" s="179">
        <v>21.14</v>
      </c>
      <c r="M44" s="179">
        <f t="shared" si="4"/>
        <v>140.93333333333334</v>
      </c>
      <c r="N44" s="179">
        <f>M44*D44</f>
        <v>0</v>
      </c>
      <c r="O44" s="173"/>
      <c r="P44" s="191">
        <v>211840</v>
      </c>
      <c r="Q44" s="182">
        <v>6258</v>
      </c>
      <c r="R44" s="183">
        <f t="shared" si="6"/>
        <v>7509.5999999999995</v>
      </c>
      <c r="S44" s="183">
        <f>D44*R44</f>
        <v>0</v>
      </c>
    </row>
    <row r="45" spans="1:19" ht="12" hidden="1" customHeight="1">
      <c r="A45" s="165">
        <f t="shared" si="0"/>
        <v>211113</v>
      </c>
      <c r="B45" s="184" t="s">
        <v>983</v>
      </c>
      <c r="C45" s="177" t="s">
        <v>703</v>
      </c>
      <c r="D45" s="178">
        <v>0</v>
      </c>
      <c r="E45" s="179">
        <f t="shared" si="2"/>
        <v>1151.5118457300275</v>
      </c>
      <c r="F45" s="180">
        <f t="shared" si="3"/>
        <v>0</v>
      </c>
      <c r="G45" s="185"/>
      <c r="H45" s="186"/>
      <c r="I45" s="177"/>
      <c r="L45" s="179">
        <v>21.14</v>
      </c>
      <c r="M45" s="179">
        <f t="shared" si="4"/>
        <v>140.93333333333334</v>
      </c>
      <c r="N45" s="179">
        <f t="shared" si="5"/>
        <v>0</v>
      </c>
      <c r="O45" s="173"/>
      <c r="P45" s="181">
        <v>211113</v>
      </c>
      <c r="Q45" s="182">
        <v>842.14876033057851</v>
      </c>
      <c r="R45" s="183">
        <f t="shared" si="6"/>
        <v>1010.5785123966941</v>
      </c>
      <c r="S45" s="183">
        <f t="shared" si="1"/>
        <v>0</v>
      </c>
    </row>
    <row r="46" spans="1:19" ht="12" customHeight="1">
      <c r="A46" s="165">
        <f t="shared" si="0"/>
        <v>211118</v>
      </c>
      <c r="B46" s="184" t="s">
        <v>984</v>
      </c>
      <c r="C46" s="250" t="s">
        <v>703</v>
      </c>
      <c r="D46" s="250">
        <v>6</v>
      </c>
      <c r="E46" s="251">
        <v>0</v>
      </c>
      <c r="F46" s="252">
        <f t="shared" si="3"/>
        <v>0</v>
      </c>
      <c r="G46" s="185">
        <v>1435.72</v>
      </c>
      <c r="H46" s="186">
        <f>SUM(D46*G46)</f>
        <v>8614.32</v>
      </c>
      <c r="I46" s="177">
        <f>SUM(H46*1.19)</f>
        <v>10251.040799999999</v>
      </c>
      <c r="L46" s="179">
        <v>21.14</v>
      </c>
      <c r="M46" s="179">
        <f t="shared" si="4"/>
        <v>140.93333333333334</v>
      </c>
      <c r="N46" s="179">
        <f t="shared" si="5"/>
        <v>845.6</v>
      </c>
      <c r="O46" s="173"/>
      <c r="P46" s="181">
        <v>211118</v>
      </c>
      <c r="Q46" s="182">
        <v>880.16528925619832</v>
      </c>
      <c r="R46" s="183">
        <f t="shared" si="6"/>
        <v>1056.1983471074379</v>
      </c>
      <c r="S46" s="183">
        <f t="shared" si="1"/>
        <v>6337.1900826446272</v>
      </c>
    </row>
    <row r="47" spans="1:19" ht="12" hidden="1" customHeight="1">
      <c r="A47" s="165">
        <f t="shared" si="0"/>
        <v>211120</v>
      </c>
      <c r="B47" s="184" t="s">
        <v>985</v>
      </c>
      <c r="C47" s="177" t="s">
        <v>703</v>
      </c>
      <c r="D47" s="178">
        <v>0</v>
      </c>
      <c r="E47" s="179">
        <f t="shared" si="2"/>
        <v>1421.9801652892565</v>
      </c>
      <c r="F47" s="180">
        <f t="shared" si="3"/>
        <v>0</v>
      </c>
      <c r="G47" s="185"/>
      <c r="H47" s="186"/>
      <c r="I47" s="177"/>
      <c r="L47" s="179">
        <v>22.14</v>
      </c>
      <c r="M47" s="179">
        <f t="shared" si="4"/>
        <v>147.60000000000002</v>
      </c>
      <c r="N47" s="179">
        <f t="shared" si="5"/>
        <v>0</v>
      </c>
      <c r="O47" s="173"/>
      <c r="P47" s="181">
        <v>211120</v>
      </c>
      <c r="Q47" s="182">
        <v>1061.9834710743803</v>
      </c>
      <c r="R47" s="183">
        <f t="shared" si="6"/>
        <v>1274.3801652892564</v>
      </c>
      <c r="S47" s="183">
        <f t="shared" si="1"/>
        <v>0</v>
      </c>
    </row>
    <row r="48" spans="1:19" ht="12" customHeight="1">
      <c r="A48" s="165">
        <f t="shared" si="0"/>
        <v>211119</v>
      </c>
      <c r="B48" s="184" t="s">
        <v>986</v>
      </c>
      <c r="C48" s="250" t="s">
        <v>703</v>
      </c>
      <c r="D48" s="250">
        <v>7</v>
      </c>
      <c r="E48" s="251">
        <v>0</v>
      </c>
      <c r="F48" s="252">
        <f t="shared" si="3"/>
        <v>0</v>
      </c>
      <c r="G48" s="185"/>
      <c r="H48" s="186"/>
      <c r="I48" s="177"/>
      <c r="L48" s="179">
        <v>23.14</v>
      </c>
      <c r="M48" s="179">
        <f t="shared" si="4"/>
        <v>154.26666666666668</v>
      </c>
      <c r="N48" s="179">
        <f t="shared" si="5"/>
        <v>1079.8666666666668</v>
      </c>
      <c r="O48" s="173"/>
      <c r="P48" s="181">
        <v>211119</v>
      </c>
      <c r="Q48" s="182">
        <v>1296.6942148760331</v>
      </c>
      <c r="R48" s="183">
        <f t="shared" si="6"/>
        <v>1556.0330578512396</v>
      </c>
      <c r="S48" s="183">
        <f t="shared" si="1"/>
        <v>10892.231404958677</v>
      </c>
    </row>
    <row r="49" spans="1:19" ht="12" hidden="1" customHeight="1">
      <c r="A49" s="165">
        <f t="shared" si="0"/>
        <v>211029</v>
      </c>
      <c r="B49" s="184" t="s">
        <v>987</v>
      </c>
      <c r="C49" s="177" t="s">
        <v>703</v>
      </c>
      <c r="D49" s="189">
        <v>0</v>
      </c>
      <c r="E49" s="179">
        <f t="shared" si="2"/>
        <v>670.52011019283736</v>
      </c>
      <c r="F49" s="180">
        <f t="shared" si="3"/>
        <v>0</v>
      </c>
      <c r="G49" s="185"/>
      <c r="H49" s="186"/>
      <c r="I49" s="177"/>
      <c r="L49" s="179">
        <v>21.14</v>
      </c>
      <c r="M49" s="179">
        <f t="shared" si="4"/>
        <v>140.93333333333334</v>
      </c>
      <c r="N49" s="179">
        <f t="shared" si="5"/>
        <v>0</v>
      </c>
      <c r="O49" s="173"/>
      <c r="P49" s="181">
        <v>211029</v>
      </c>
      <c r="Q49" s="182">
        <v>441.32231404958679</v>
      </c>
      <c r="R49" s="183">
        <f t="shared" si="6"/>
        <v>529.58677685950408</v>
      </c>
      <c r="S49" s="183">
        <f t="shared" si="1"/>
        <v>0</v>
      </c>
    </row>
    <row r="50" spans="1:19" ht="12" hidden="1" customHeight="1">
      <c r="A50" s="165">
        <f t="shared" si="0"/>
        <v>211366</v>
      </c>
      <c r="B50" s="184" t="s">
        <v>988</v>
      </c>
      <c r="C50" s="177" t="s">
        <v>703</v>
      </c>
      <c r="D50" s="188"/>
      <c r="E50" s="179">
        <f t="shared" si="2"/>
        <v>774.65234159779607</v>
      </c>
      <c r="F50" s="180">
        <f t="shared" si="3"/>
        <v>0</v>
      </c>
      <c r="G50" s="185"/>
      <c r="H50" s="186"/>
      <c r="I50" s="177"/>
      <c r="L50" s="179">
        <v>21.14</v>
      </c>
      <c r="M50" s="179">
        <f t="shared" si="4"/>
        <v>140.93333333333334</v>
      </c>
      <c r="N50" s="179">
        <f t="shared" si="5"/>
        <v>0</v>
      </c>
      <c r="O50" s="173"/>
      <c r="P50" s="181">
        <v>211366</v>
      </c>
      <c r="Q50" s="182">
        <v>528.09917355371897</v>
      </c>
      <c r="R50" s="183">
        <f t="shared" si="6"/>
        <v>633.71900826446279</v>
      </c>
      <c r="S50" s="183">
        <f t="shared" si="1"/>
        <v>0</v>
      </c>
    </row>
    <row r="51" spans="1:19" s="187" customFormat="1" ht="12" customHeight="1">
      <c r="A51" s="165">
        <f t="shared" si="0"/>
        <v>203012</v>
      </c>
      <c r="B51" s="184" t="s">
        <v>989</v>
      </c>
      <c r="C51" s="250" t="s">
        <v>703</v>
      </c>
      <c r="D51" s="254">
        <v>6</v>
      </c>
      <c r="E51" s="251">
        <v>0</v>
      </c>
      <c r="F51" s="252">
        <f t="shared" si="3"/>
        <v>0</v>
      </c>
      <c r="G51" s="185"/>
      <c r="H51" s="186"/>
      <c r="I51" s="177"/>
      <c r="L51" s="179">
        <v>16.45</v>
      </c>
      <c r="M51" s="179">
        <f t="shared" si="4"/>
        <v>109.66666666666667</v>
      </c>
      <c r="N51" s="179">
        <f t="shared" si="5"/>
        <v>658</v>
      </c>
      <c r="O51" s="173"/>
      <c r="P51" s="184">
        <v>203012</v>
      </c>
      <c r="Q51" s="182">
        <v>30.578512396694215</v>
      </c>
      <c r="R51" s="183">
        <f t="shared" si="6"/>
        <v>36.694214876033058</v>
      </c>
      <c r="S51" s="183">
        <f t="shared" si="1"/>
        <v>220.16528925619835</v>
      </c>
    </row>
    <row r="52" spans="1:19" s="187" customFormat="1" ht="12" customHeight="1">
      <c r="A52" s="165">
        <f t="shared" si="0"/>
        <v>202409</v>
      </c>
      <c r="B52" s="184" t="s">
        <v>990</v>
      </c>
      <c r="C52" s="250" t="s">
        <v>703</v>
      </c>
      <c r="D52" s="250">
        <v>2</v>
      </c>
      <c r="E52" s="251">
        <v>0</v>
      </c>
      <c r="F52" s="252">
        <f t="shared" si="3"/>
        <v>0</v>
      </c>
      <c r="G52" s="185">
        <v>311.85000000000002</v>
      </c>
      <c r="H52" s="186">
        <f>SUM(D52*G52)</f>
        <v>623.70000000000005</v>
      </c>
      <c r="I52" s="177">
        <f>SUM(H52*1.19)</f>
        <v>742.20299999999997</v>
      </c>
      <c r="L52" s="179">
        <v>26.15</v>
      </c>
      <c r="M52" s="179">
        <f t="shared" si="4"/>
        <v>174.33333333333334</v>
      </c>
      <c r="N52" s="179">
        <f t="shared" si="5"/>
        <v>348.66666666666669</v>
      </c>
      <c r="O52" s="173"/>
      <c r="P52" s="191">
        <v>202409</v>
      </c>
      <c r="Q52" s="182">
        <v>231.40495867768595</v>
      </c>
      <c r="R52" s="183">
        <f t="shared" si="6"/>
        <v>277.68595041322311</v>
      </c>
      <c r="S52" s="183">
        <f t="shared" si="1"/>
        <v>555.37190082644622</v>
      </c>
    </row>
    <row r="53" spans="1:19" s="187" customFormat="1" ht="12" hidden="1" customHeight="1">
      <c r="A53" s="165">
        <f t="shared" si="0"/>
        <v>202380</v>
      </c>
      <c r="B53" s="184" t="s">
        <v>991</v>
      </c>
      <c r="C53" s="177" t="s">
        <v>703</v>
      </c>
      <c r="D53" s="177"/>
      <c r="E53" s="179">
        <f t="shared" si="2"/>
        <v>361.77134986225894</v>
      </c>
      <c r="F53" s="180">
        <f t="shared" si="3"/>
        <v>0</v>
      </c>
      <c r="G53" s="185">
        <v>311.85000000000002</v>
      </c>
      <c r="H53" s="186">
        <f>SUM(D53*G53)</f>
        <v>0</v>
      </c>
      <c r="I53" s="177">
        <f>SUM(H53*1.19)</f>
        <v>0</v>
      </c>
      <c r="L53" s="179">
        <v>26.15</v>
      </c>
      <c r="M53" s="179">
        <f t="shared" si="4"/>
        <v>174.33333333333334</v>
      </c>
      <c r="N53" s="179">
        <f t="shared" si="5"/>
        <v>0</v>
      </c>
      <c r="O53" s="173"/>
      <c r="P53" s="191">
        <v>202380</v>
      </c>
      <c r="Q53" s="182">
        <v>156.19834710743802</v>
      </c>
      <c r="R53" s="183">
        <f t="shared" si="6"/>
        <v>187.43801652892563</v>
      </c>
      <c r="S53" s="183">
        <f t="shared" si="1"/>
        <v>0</v>
      </c>
    </row>
    <row r="54" spans="1:19" ht="12" customHeight="1">
      <c r="A54" s="192"/>
      <c r="B54" s="193" t="s">
        <v>992</v>
      </c>
      <c r="C54" s="255"/>
      <c r="D54" s="253"/>
      <c r="E54" s="251"/>
      <c r="F54" s="256">
        <f>SUM(F9:F53)</f>
        <v>0</v>
      </c>
      <c r="G54" s="198"/>
      <c r="H54" s="199"/>
      <c r="I54" s="200">
        <f>SUM(I15:I46)</f>
        <v>19611.961599999999</v>
      </c>
      <c r="J54" s="201" t="e">
        <f>SUM(#REF!-I54)</f>
        <v>#REF!</v>
      </c>
      <c r="K54" s="201"/>
      <c r="L54" s="195"/>
      <c r="M54" s="195"/>
      <c r="N54" s="202">
        <f>SUM(N9:N53)</f>
        <v>18757.8</v>
      </c>
      <c r="O54" s="173"/>
      <c r="P54" s="181"/>
      <c r="Q54" s="203">
        <f>N54+S54</f>
        <v>71491.023140495861</v>
      </c>
      <c r="S54" s="202">
        <f>SUM(S9:S53)</f>
        <v>52733.223140495866</v>
      </c>
    </row>
    <row r="55" spans="1:19" ht="12" customHeight="1">
      <c r="A55" s="192"/>
      <c r="B55" s="193"/>
      <c r="C55" s="255"/>
      <c r="D55" s="253"/>
      <c r="E55" s="251"/>
      <c r="F55" s="252"/>
      <c r="G55" s="198"/>
      <c r="H55" s="199"/>
      <c r="I55" s="200"/>
      <c r="J55" s="201"/>
      <c r="K55" s="201"/>
      <c r="L55" s="195"/>
      <c r="M55" s="195"/>
      <c r="N55" s="195"/>
      <c r="O55" s="173"/>
      <c r="P55" s="181"/>
      <c r="Q55" s="204"/>
      <c r="R55" s="183"/>
    </row>
    <row r="56" spans="1:19" ht="12" customHeight="1">
      <c r="A56" s="165">
        <v>2</v>
      </c>
      <c r="B56" s="166" t="s">
        <v>993</v>
      </c>
      <c r="C56" s="255"/>
      <c r="D56" s="253"/>
      <c r="E56" s="255"/>
      <c r="F56" s="257"/>
      <c r="G56" s="171"/>
      <c r="H56" s="199"/>
      <c r="I56" s="205"/>
      <c r="L56" s="195"/>
      <c r="M56" s="195"/>
      <c r="N56" s="195"/>
      <c r="O56" s="173"/>
      <c r="P56" s="174"/>
      <c r="Q56" s="206"/>
      <c r="R56" s="183"/>
    </row>
    <row r="57" spans="1:19" ht="12" customHeight="1">
      <c r="A57" s="165">
        <f t="shared" ref="A57:A86" si="7">P57</f>
        <v>241057</v>
      </c>
      <c r="B57" s="207" t="s">
        <v>994</v>
      </c>
      <c r="C57" s="258" t="s">
        <v>703</v>
      </c>
      <c r="D57" s="259">
        <f>SUM(D63+D58+D61)</f>
        <v>15</v>
      </c>
      <c r="E57" s="251">
        <v>0</v>
      </c>
      <c r="F57" s="252">
        <f t="shared" ref="F57:F88" si="8">D57*E57</f>
        <v>0</v>
      </c>
      <c r="G57" s="210" t="e">
        <f>SUM(#REF!*#REF!)</f>
        <v>#REF!</v>
      </c>
      <c r="H57" s="177" t="e">
        <f t="shared" ref="H57:H63" si="9">SUM(G57*1.19)</f>
        <v>#REF!</v>
      </c>
      <c r="I57" s="144"/>
      <c r="L57" s="179">
        <v>3</v>
      </c>
      <c r="M57" s="179">
        <f t="shared" ref="M57:M91" si="10">SUM(L57*(400/60))</f>
        <v>20</v>
      </c>
      <c r="N57" s="179">
        <f t="shared" ref="N57:N88" si="11">M57*D57</f>
        <v>300</v>
      </c>
      <c r="O57" s="173"/>
      <c r="P57" s="181">
        <v>241057</v>
      </c>
      <c r="Q57" s="182">
        <v>32.231404958677686</v>
      </c>
      <c r="R57" s="183">
        <f>Q57*1.5</f>
        <v>48.347107438016529</v>
      </c>
      <c r="S57" s="183">
        <f t="shared" ref="S57:S91" si="12">D57*R57</f>
        <v>725.2066115702479</v>
      </c>
    </row>
    <row r="58" spans="1:19" ht="12" customHeight="1">
      <c r="A58" s="165">
        <f t="shared" si="7"/>
        <v>241004</v>
      </c>
      <c r="B58" s="207" t="s">
        <v>995</v>
      </c>
      <c r="C58" s="258" t="s">
        <v>703</v>
      </c>
      <c r="D58" s="259">
        <v>13</v>
      </c>
      <c r="E58" s="251">
        <v>0</v>
      </c>
      <c r="F58" s="252">
        <f t="shared" si="8"/>
        <v>0</v>
      </c>
      <c r="G58" s="210" t="e">
        <f>SUM(#REF!*#REF!)</f>
        <v>#REF!</v>
      </c>
      <c r="H58" s="177" t="e">
        <f t="shared" si="9"/>
        <v>#REF!</v>
      </c>
      <c r="I58" s="144"/>
      <c r="L58" s="179">
        <v>18.34</v>
      </c>
      <c r="M58" s="179">
        <f t="shared" si="10"/>
        <v>122.26666666666667</v>
      </c>
      <c r="N58" s="179">
        <f t="shared" si="11"/>
        <v>1589.4666666666667</v>
      </c>
      <c r="O58" s="173"/>
      <c r="P58" s="181">
        <v>241004</v>
      </c>
      <c r="Q58" s="182">
        <v>89.256198347107443</v>
      </c>
      <c r="R58" s="183">
        <f t="shared" ref="R58:R63" si="13">Q58*1.5</f>
        <v>133.88429752066116</v>
      </c>
      <c r="S58" s="183">
        <f t="shared" si="12"/>
        <v>1740.4958677685952</v>
      </c>
    </row>
    <row r="59" spans="1:19" ht="12" hidden="1" customHeight="1">
      <c r="A59" s="165">
        <f t="shared" si="7"/>
        <v>241061</v>
      </c>
      <c r="B59" s="207" t="s">
        <v>996</v>
      </c>
      <c r="C59" s="208" t="s">
        <v>703</v>
      </c>
      <c r="D59" s="209">
        <f>SUM(D60+D62)</f>
        <v>0</v>
      </c>
      <c r="E59" s="179">
        <f t="shared" ref="E59:E90" si="14">M59+R59</f>
        <v>80.743801652892557</v>
      </c>
      <c r="F59" s="180">
        <f t="shared" si="8"/>
        <v>0</v>
      </c>
      <c r="G59" s="210" t="e">
        <f>SUM(#REF!*#REF!)</f>
        <v>#REF!</v>
      </c>
      <c r="H59" s="177" t="e">
        <f t="shared" si="9"/>
        <v>#REF!</v>
      </c>
      <c r="I59" s="144"/>
      <c r="L59" s="179">
        <v>3</v>
      </c>
      <c r="M59" s="179">
        <f t="shared" si="10"/>
        <v>20</v>
      </c>
      <c r="N59" s="179">
        <f t="shared" si="11"/>
        <v>0</v>
      </c>
      <c r="O59" s="173"/>
      <c r="P59" s="181">
        <v>241061</v>
      </c>
      <c r="Q59" s="182">
        <v>40.495867768595041</v>
      </c>
      <c r="R59" s="183">
        <f t="shared" si="13"/>
        <v>60.743801652892557</v>
      </c>
      <c r="S59" s="183">
        <f t="shared" si="12"/>
        <v>0</v>
      </c>
    </row>
    <row r="60" spans="1:19" ht="12" hidden="1" customHeight="1">
      <c r="A60" s="165">
        <f t="shared" si="7"/>
        <v>241005</v>
      </c>
      <c r="B60" s="207" t="s">
        <v>997</v>
      </c>
      <c r="C60" s="208" t="s">
        <v>703</v>
      </c>
      <c r="D60" s="209">
        <v>0</v>
      </c>
      <c r="E60" s="179">
        <f t="shared" si="14"/>
        <v>314.13774104683199</v>
      </c>
      <c r="F60" s="180">
        <f t="shared" si="8"/>
        <v>0</v>
      </c>
      <c r="G60" s="210" t="e">
        <f>SUM(#REF!*#REF!)</f>
        <v>#REF!</v>
      </c>
      <c r="H60" s="177" t="e">
        <f t="shared" si="9"/>
        <v>#REF!</v>
      </c>
      <c r="I60" s="144"/>
      <c r="L60" s="179">
        <v>19.600000000000001</v>
      </c>
      <c r="M60" s="179">
        <f t="shared" si="10"/>
        <v>130.66666666666669</v>
      </c>
      <c r="N60" s="179">
        <f t="shared" si="11"/>
        <v>0</v>
      </c>
      <c r="O60" s="173"/>
      <c r="P60" s="181">
        <v>241005</v>
      </c>
      <c r="Q60" s="182">
        <v>122.31404958677686</v>
      </c>
      <c r="R60" s="183">
        <f t="shared" si="13"/>
        <v>183.47107438016531</v>
      </c>
      <c r="S60" s="183">
        <f t="shared" si="12"/>
        <v>0</v>
      </c>
    </row>
    <row r="61" spans="1:19" ht="12" customHeight="1">
      <c r="A61" s="165">
        <f t="shared" si="7"/>
        <v>241006</v>
      </c>
      <c r="B61" s="207" t="s">
        <v>998</v>
      </c>
      <c r="C61" s="258" t="s">
        <v>703</v>
      </c>
      <c r="D61" s="259">
        <v>2</v>
      </c>
      <c r="E61" s="251">
        <v>0</v>
      </c>
      <c r="F61" s="252">
        <f t="shared" si="8"/>
        <v>0</v>
      </c>
      <c r="G61" s="210" t="e">
        <f>SUM(#REF!*#REF!)</f>
        <v>#REF!</v>
      </c>
      <c r="H61" s="177" t="e">
        <f t="shared" si="9"/>
        <v>#REF!</v>
      </c>
      <c r="I61" s="144"/>
      <c r="L61" s="179">
        <v>19.600000000000001</v>
      </c>
      <c r="M61" s="179">
        <f t="shared" si="10"/>
        <v>130.66666666666669</v>
      </c>
      <c r="N61" s="179">
        <f t="shared" si="11"/>
        <v>261.33333333333337</v>
      </c>
      <c r="O61" s="173"/>
      <c r="P61" s="181">
        <v>241006</v>
      </c>
      <c r="Q61" s="182">
        <v>95.867768595041326</v>
      </c>
      <c r="R61" s="183">
        <f t="shared" si="13"/>
        <v>143.801652892562</v>
      </c>
      <c r="S61" s="183">
        <f t="shared" si="12"/>
        <v>287.60330578512401</v>
      </c>
    </row>
    <row r="62" spans="1:19" ht="12" hidden="1" customHeight="1">
      <c r="A62" s="165">
        <f t="shared" si="7"/>
        <v>241010</v>
      </c>
      <c r="B62" s="207" t="s">
        <v>999</v>
      </c>
      <c r="C62" s="208" t="s">
        <v>703</v>
      </c>
      <c r="D62" s="211">
        <v>0</v>
      </c>
      <c r="E62" s="179">
        <f t="shared" si="14"/>
        <v>372.19118457300277</v>
      </c>
      <c r="F62" s="180">
        <f t="shared" si="8"/>
        <v>0</v>
      </c>
      <c r="G62" s="210" t="e">
        <f>SUM(#REF!*#REF!)</f>
        <v>#REF!</v>
      </c>
      <c r="H62" s="177" t="e">
        <f t="shared" si="9"/>
        <v>#REF!</v>
      </c>
      <c r="I62" s="144"/>
      <c r="L62" s="179">
        <v>20.87</v>
      </c>
      <c r="M62" s="179">
        <f t="shared" si="10"/>
        <v>139.13333333333335</v>
      </c>
      <c r="N62" s="179">
        <f t="shared" si="11"/>
        <v>0</v>
      </c>
      <c r="O62" s="173"/>
      <c r="P62" s="181">
        <v>241010</v>
      </c>
      <c r="Q62" s="182">
        <v>155.37190082644628</v>
      </c>
      <c r="R62" s="183">
        <f t="shared" si="13"/>
        <v>233.05785123966942</v>
      </c>
      <c r="S62" s="183">
        <f t="shared" si="12"/>
        <v>0</v>
      </c>
    </row>
    <row r="63" spans="1:19" ht="12" hidden="1" customHeight="1">
      <c r="A63" s="165">
        <f t="shared" si="7"/>
        <v>241007</v>
      </c>
      <c r="B63" s="207" t="s">
        <v>1000</v>
      </c>
      <c r="C63" s="208" t="s">
        <v>703</v>
      </c>
      <c r="D63" s="209">
        <v>0</v>
      </c>
      <c r="E63" s="179">
        <f t="shared" si="14"/>
        <v>346.1581267217631</v>
      </c>
      <c r="F63" s="180">
        <f t="shared" si="8"/>
        <v>0</v>
      </c>
      <c r="G63" s="210" t="e">
        <f>SUM(#REF!*#REF!)</f>
        <v>#REF!</v>
      </c>
      <c r="H63" s="177" t="e">
        <f t="shared" si="9"/>
        <v>#REF!</v>
      </c>
      <c r="I63" s="144"/>
      <c r="L63" s="179">
        <v>20.87</v>
      </c>
      <c r="M63" s="179">
        <f t="shared" si="10"/>
        <v>139.13333333333335</v>
      </c>
      <c r="N63" s="179">
        <f t="shared" si="11"/>
        <v>0</v>
      </c>
      <c r="O63" s="173"/>
      <c r="P63" s="181">
        <v>241007</v>
      </c>
      <c r="Q63" s="182">
        <v>138.01652892561984</v>
      </c>
      <c r="R63" s="183">
        <f t="shared" si="13"/>
        <v>207.02479338842977</v>
      </c>
      <c r="S63" s="183">
        <f t="shared" si="12"/>
        <v>0</v>
      </c>
    </row>
    <row r="64" spans="1:19" ht="12" hidden="1" customHeight="1">
      <c r="A64" s="165">
        <f t="shared" si="7"/>
        <v>241177</v>
      </c>
      <c r="B64" s="207" t="s">
        <v>1001</v>
      </c>
      <c r="C64" s="208" t="s">
        <v>703</v>
      </c>
      <c r="D64" s="211"/>
      <c r="E64" s="179">
        <f t="shared" si="14"/>
        <v>356.3305785123967</v>
      </c>
      <c r="F64" s="180">
        <f t="shared" si="8"/>
        <v>0</v>
      </c>
      <c r="G64" s="210" t="e">
        <f>SUM(#REF!*#REF!)</f>
        <v>#REF!</v>
      </c>
      <c r="H64" s="177" t="e">
        <f>SUM(G64*1.19)</f>
        <v>#REF!</v>
      </c>
      <c r="I64" s="144"/>
      <c r="L64" s="179">
        <v>23.4</v>
      </c>
      <c r="M64" s="179">
        <f t="shared" si="10"/>
        <v>156</v>
      </c>
      <c r="N64" s="179">
        <f t="shared" si="11"/>
        <v>0</v>
      </c>
      <c r="O64" s="173"/>
      <c r="P64" s="212">
        <v>241177</v>
      </c>
      <c r="Q64" s="182">
        <v>166.94214876033058</v>
      </c>
      <c r="R64" s="183">
        <f t="shared" ref="R64:R91" si="15">Q64*1.2</f>
        <v>200.3305785123967</v>
      </c>
      <c r="S64" s="183">
        <f t="shared" si="12"/>
        <v>0</v>
      </c>
    </row>
    <row r="65" spans="1:19" ht="12" hidden="1" customHeight="1">
      <c r="A65" s="165">
        <f t="shared" si="7"/>
        <v>241177</v>
      </c>
      <c r="B65" s="207" t="s">
        <v>1002</v>
      </c>
      <c r="C65" s="208" t="s">
        <v>703</v>
      </c>
      <c r="D65" s="209">
        <v>0</v>
      </c>
      <c r="E65" s="179">
        <f t="shared" si="14"/>
        <v>356.3305785123967</v>
      </c>
      <c r="F65" s="180">
        <f t="shared" si="8"/>
        <v>0</v>
      </c>
      <c r="G65" s="210"/>
      <c r="H65" s="177"/>
      <c r="I65" s="144"/>
      <c r="L65" s="179">
        <v>23.4</v>
      </c>
      <c r="M65" s="179">
        <f t="shared" si="10"/>
        <v>156</v>
      </c>
      <c r="N65" s="179">
        <f t="shared" si="11"/>
        <v>0</v>
      </c>
      <c r="O65" s="173"/>
      <c r="P65" s="212">
        <v>241177</v>
      </c>
      <c r="Q65" s="182">
        <v>166.94214876033058</v>
      </c>
      <c r="R65" s="183">
        <f t="shared" si="15"/>
        <v>200.3305785123967</v>
      </c>
      <c r="S65" s="183">
        <f t="shared" si="12"/>
        <v>0</v>
      </c>
    </row>
    <row r="66" spans="1:19" ht="12" hidden="1" customHeight="1">
      <c r="A66" s="165">
        <f t="shared" si="7"/>
        <v>241194</v>
      </c>
      <c r="B66" s="207" t="s">
        <v>1003</v>
      </c>
      <c r="C66" s="208" t="s">
        <v>703</v>
      </c>
      <c r="D66" s="211"/>
      <c r="E66" s="179">
        <f t="shared" si="14"/>
        <v>446.36694214876036</v>
      </c>
      <c r="F66" s="180">
        <f t="shared" si="8"/>
        <v>0</v>
      </c>
      <c r="G66" s="210"/>
      <c r="H66" s="177"/>
      <c r="I66" s="144"/>
      <c r="L66" s="179">
        <v>30.36</v>
      </c>
      <c r="M66" s="179">
        <f t="shared" si="10"/>
        <v>202.4</v>
      </c>
      <c r="N66" s="179">
        <f t="shared" si="11"/>
        <v>0</v>
      </c>
      <c r="O66" s="173"/>
      <c r="P66" s="212">
        <v>241194</v>
      </c>
      <c r="Q66" s="182">
        <v>203.30578512396696</v>
      </c>
      <c r="R66" s="183">
        <f t="shared" si="15"/>
        <v>243.96694214876032</v>
      </c>
      <c r="S66" s="183">
        <f t="shared" si="12"/>
        <v>0</v>
      </c>
    </row>
    <row r="67" spans="1:19" ht="12" hidden="1" customHeight="1">
      <c r="A67" s="165">
        <f t="shared" si="7"/>
        <v>242172</v>
      </c>
      <c r="B67" s="207" t="s">
        <v>1004</v>
      </c>
      <c r="C67" s="208" t="s">
        <v>703</v>
      </c>
      <c r="D67" s="211"/>
      <c r="E67" s="179">
        <f t="shared" si="14"/>
        <v>293.63966942148761</v>
      </c>
      <c r="F67" s="180">
        <f t="shared" si="8"/>
        <v>0</v>
      </c>
      <c r="G67" s="210"/>
      <c r="H67" s="177"/>
      <c r="I67" s="144"/>
      <c r="L67" s="179">
        <v>30.36</v>
      </c>
      <c r="M67" s="179">
        <f t="shared" si="10"/>
        <v>202.4</v>
      </c>
      <c r="N67" s="179">
        <f t="shared" si="11"/>
        <v>0</v>
      </c>
      <c r="O67" s="173"/>
      <c r="P67" s="212">
        <v>242172</v>
      </c>
      <c r="Q67" s="182">
        <v>76.033057851239676</v>
      </c>
      <c r="R67" s="183">
        <f t="shared" si="15"/>
        <v>91.239669421487605</v>
      </c>
      <c r="S67" s="183">
        <f t="shared" si="12"/>
        <v>0</v>
      </c>
    </row>
    <row r="68" spans="1:19" ht="12" customHeight="1">
      <c r="A68" s="165">
        <f t="shared" si="7"/>
        <v>241012</v>
      </c>
      <c r="B68" s="207" t="s">
        <v>1005</v>
      </c>
      <c r="C68" s="258" t="s">
        <v>703</v>
      </c>
      <c r="D68" s="259">
        <v>1</v>
      </c>
      <c r="E68" s="251">
        <v>0</v>
      </c>
      <c r="F68" s="252">
        <f t="shared" si="8"/>
        <v>0</v>
      </c>
      <c r="G68" s="210"/>
      <c r="H68" s="177"/>
      <c r="I68" s="144"/>
      <c r="L68" s="179">
        <v>19.600000000000001</v>
      </c>
      <c r="M68" s="179">
        <f t="shared" si="10"/>
        <v>130.66666666666669</v>
      </c>
      <c r="N68" s="179">
        <f t="shared" si="11"/>
        <v>130.66666666666669</v>
      </c>
      <c r="O68" s="173"/>
      <c r="P68" s="212">
        <v>241012</v>
      </c>
      <c r="Q68" s="182">
        <v>328</v>
      </c>
      <c r="R68" s="183">
        <f t="shared" si="15"/>
        <v>393.59999999999997</v>
      </c>
      <c r="S68" s="183">
        <f t="shared" si="12"/>
        <v>393.59999999999997</v>
      </c>
    </row>
    <row r="69" spans="1:19" ht="12" hidden="1" customHeight="1">
      <c r="A69" s="165">
        <f t="shared" si="7"/>
        <v>254492</v>
      </c>
      <c r="B69" s="207" t="s">
        <v>1006</v>
      </c>
      <c r="C69" s="208" t="s">
        <v>703</v>
      </c>
      <c r="D69" s="211">
        <v>0</v>
      </c>
      <c r="E69" s="179">
        <f t="shared" si="14"/>
        <v>337.48760330578511</v>
      </c>
      <c r="F69" s="180">
        <f t="shared" si="8"/>
        <v>0</v>
      </c>
      <c r="G69" s="210"/>
      <c r="H69" s="177"/>
      <c r="I69" s="144"/>
      <c r="L69" s="179">
        <v>23.4</v>
      </c>
      <c r="M69" s="179">
        <f t="shared" si="10"/>
        <v>156</v>
      </c>
      <c r="N69" s="179">
        <f t="shared" si="11"/>
        <v>0</v>
      </c>
      <c r="O69" s="173"/>
      <c r="P69" s="212">
        <v>254492</v>
      </c>
      <c r="Q69" s="182">
        <v>151.2396694214876</v>
      </c>
      <c r="R69" s="183">
        <f t="shared" si="15"/>
        <v>181.48760330578511</v>
      </c>
      <c r="S69" s="183">
        <f t="shared" si="12"/>
        <v>0</v>
      </c>
    </row>
    <row r="70" spans="1:19" ht="12" hidden="1" customHeight="1">
      <c r="A70" s="165"/>
      <c r="B70" s="207" t="s">
        <v>1007</v>
      </c>
      <c r="C70" s="208" t="s">
        <v>703</v>
      </c>
      <c r="D70" s="209">
        <v>0</v>
      </c>
      <c r="E70" s="179">
        <f t="shared" si="14"/>
        <v>25678</v>
      </c>
      <c r="F70" s="180">
        <f t="shared" si="8"/>
        <v>0</v>
      </c>
      <c r="G70" s="210"/>
      <c r="H70" s="177"/>
      <c r="I70" s="144"/>
      <c r="L70" s="179">
        <v>564</v>
      </c>
      <c r="M70" s="179">
        <f t="shared" si="10"/>
        <v>3760</v>
      </c>
      <c r="N70" s="179">
        <f t="shared" si="11"/>
        <v>0</v>
      </c>
      <c r="O70" s="173"/>
      <c r="P70" s="212"/>
      <c r="Q70" s="182">
        <v>18265</v>
      </c>
      <c r="R70" s="183">
        <f t="shared" si="15"/>
        <v>21918</v>
      </c>
      <c r="S70" s="183">
        <f t="shared" si="12"/>
        <v>0</v>
      </c>
    </row>
    <row r="71" spans="1:19" ht="12" customHeight="1">
      <c r="A71" s="165"/>
      <c r="B71" s="207" t="s">
        <v>1008</v>
      </c>
      <c r="C71" s="258" t="s">
        <v>703</v>
      </c>
      <c r="D71" s="259">
        <v>1</v>
      </c>
      <c r="E71" s="251">
        <v>0</v>
      </c>
      <c r="F71" s="252">
        <f>D71*E71</f>
        <v>0</v>
      </c>
      <c r="G71" s="210"/>
      <c r="H71" s="177"/>
      <c r="I71" s="144"/>
      <c r="L71" s="179">
        <v>30</v>
      </c>
      <c r="M71" s="179">
        <f t="shared" si="10"/>
        <v>200</v>
      </c>
      <c r="N71" s="179">
        <f>M71*D71</f>
        <v>200</v>
      </c>
      <c r="O71" s="173"/>
      <c r="P71" s="212">
        <v>254492</v>
      </c>
      <c r="Q71" s="182">
        <v>892</v>
      </c>
      <c r="R71" s="183">
        <f t="shared" si="15"/>
        <v>1070.3999999999999</v>
      </c>
      <c r="S71" s="183">
        <f>D71*R71</f>
        <v>1070.3999999999999</v>
      </c>
    </row>
    <row r="72" spans="1:19" ht="12" customHeight="1">
      <c r="A72" s="165">
        <f t="shared" si="7"/>
        <v>241045</v>
      </c>
      <c r="B72" s="207" t="s">
        <v>1009</v>
      </c>
      <c r="C72" s="258" t="s">
        <v>703</v>
      </c>
      <c r="D72" s="259">
        <v>15</v>
      </c>
      <c r="E72" s="251">
        <v>0</v>
      </c>
      <c r="F72" s="252">
        <f t="shared" si="8"/>
        <v>0</v>
      </c>
      <c r="G72" s="210"/>
      <c r="H72" s="177"/>
      <c r="I72" s="144"/>
      <c r="L72" s="179">
        <v>5</v>
      </c>
      <c r="M72" s="179">
        <f t="shared" si="10"/>
        <v>33.333333333333336</v>
      </c>
      <c r="N72" s="179">
        <f t="shared" si="11"/>
        <v>500.00000000000006</v>
      </c>
      <c r="O72" s="173"/>
      <c r="P72" s="212">
        <v>241045</v>
      </c>
      <c r="Q72" s="182">
        <v>39</v>
      </c>
      <c r="R72" s="183">
        <f>Q72*1.4</f>
        <v>54.599999999999994</v>
      </c>
      <c r="S72" s="183">
        <f t="shared" si="12"/>
        <v>818.99999999999989</v>
      </c>
    </row>
    <row r="73" spans="1:19" ht="12" hidden="1" customHeight="1">
      <c r="A73" s="165">
        <f t="shared" si="7"/>
        <v>152152</v>
      </c>
      <c r="B73" s="207" t="s">
        <v>1010</v>
      </c>
      <c r="C73" s="208" t="s">
        <v>703</v>
      </c>
      <c r="D73" s="209">
        <v>0</v>
      </c>
      <c r="E73" s="179">
        <f t="shared" si="14"/>
        <v>75.019283746556482</v>
      </c>
      <c r="F73" s="180">
        <f t="shared" si="8"/>
        <v>0</v>
      </c>
      <c r="G73" s="210"/>
      <c r="H73" s="177"/>
      <c r="I73" s="144"/>
      <c r="L73" s="179">
        <v>5.6</v>
      </c>
      <c r="M73" s="179">
        <f t="shared" si="10"/>
        <v>37.333333333333336</v>
      </c>
      <c r="N73" s="179">
        <f t="shared" si="11"/>
        <v>0</v>
      </c>
      <c r="O73" s="173"/>
      <c r="P73" s="212">
        <v>152152</v>
      </c>
      <c r="Q73" s="182">
        <v>31.404958677685951</v>
      </c>
      <c r="R73" s="183">
        <f t="shared" si="15"/>
        <v>37.685950413223139</v>
      </c>
      <c r="S73" s="183">
        <f t="shared" si="12"/>
        <v>0</v>
      </c>
    </row>
    <row r="74" spans="1:19" ht="12" hidden="1" customHeight="1">
      <c r="A74" s="165">
        <f t="shared" si="7"/>
        <v>241418</v>
      </c>
      <c r="B74" s="207" t="s">
        <v>1011</v>
      </c>
      <c r="C74" s="208" t="s">
        <v>703</v>
      </c>
      <c r="D74" s="209">
        <v>0</v>
      </c>
      <c r="E74" s="179">
        <f t="shared" si="14"/>
        <v>96.088154269972449</v>
      </c>
      <c r="F74" s="180">
        <f t="shared" si="8"/>
        <v>0</v>
      </c>
      <c r="G74" s="210"/>
      <c r="H74" s="177"/>
      <c r="I74" s="144"/>
      <c r="L74" s="179">
        <v>4</v>
      </c>
      <c r="M74" s="179">
        <f t="shared" si="10"/>
        <v>26.666666666666668</v>
      </c>
      <c r="N74" s="179">
        <f t="shared" si="11"/>
        <v>0</v>
      </c>
      <c r="O74" s="173"/>
      <c r="P74" s="212">
        <v>241418</v>
      </c>
      <c r="Q74" s="182">
        <v>57.851239669421489</v>
      </c>
      <c r="R74" s="183">
        <f t="shared" si="15"/>
        <v>69.421487603305778</v>
      </c>
      <c r="S74" s="183">
        <f t="shared" si="12"/>
        <v>0</v>
      </c>
    </row>
    <row r="75" spans="1:19" ht="12" hidden="1" customHeight="1">
      <c r="A75" s="165">
        <f t="shared" si="7"/>
        <v>239114</v>
      </c>
      <c r="B75" s="207" t="s">
        <v>1012</v>
      </c>
      <c r="C75" s="208" t="s">
        <v>703</v>
      </c>
      <c r="D75" s="209">
        <v>0</v>
      </c>
      <c r="E75" s="179">
        <f t="shared" si="14"/>
        <v>996.27603305785124</v>
      </c>
      <c r="F75" s="180">
        <f t="shared" si="8"/>
        <v>0</v>
      </c>
      <c r="G75" s="210"/>
      <c r="H75" s="177"/>
      <c r="I75" s="144"/>
      <c r="L75" s="179">
        <v>39.21</v>
      </c>
      <c r="M75" s="179">
        <f t="shared" si="10"/>
        <v>261.40000000000003</v>
      </c>
      <c r="N75" s="179">
        <f t="shared" si="11"/>
        <v>0</v>
      </c>
      <c r="O75" s="173"/>
      <c r="P75" s="212">
        <v>239114</v>
      </c>
      <c r="Q75" s="182">
        <v>612.39669421487611</v>
      </c>
      <c r="R75" s="183">
        <f t="shared" si="15"/>
        <v>734.87603305785126</v>
      </c>
      <c r="S75" s="183">
        <f t="shared" si="12"/>
        <v>0</v>
      </c>
    </row>
    <row r="76" spans="1:19" ht="12" hidden="1" customHeight="1">
      <c r="A76" s="165">
        <f t="shared" si="7"/>
        <v>240037</v>
      </c>
      <c r="B76" s="207" t="s">
        <v>1013</v>
      </c>
      <c r="C76" s="208" t="s">
        <v>703</v>
      </c>
      <c r="D76" s="211"/>
      <c r="E76" s="179">
        <f t="shared" si="14"/>
        <v>204.0550964187328</v>
      </c>
      <c r="F76" s="180">
        <f t="shared" si="8"/>
        <v>0</v>
      </c>
      <c r="G76" s="210" t="e">
        <f>SUM(#REF!*#REF!)</f>
        <v>#REF!</v>
      </c>
      <c r="H76" s="177" t="e">
        <f>SUM(G76*1.19)</f>
        <v>#REF!</v>
      </c>
      <c r="I76" s="144"/>
      <c r="L76" s="179">
        <v>19.600000000000001</v>
      </c>
      <c r="M76" s="179">
        <f t="shared" si="10"/>
        <v>130.66666666666669</v>
      </c>
      <c r="N76" s="179">
        <f t="shared" si="11"/>
        <v>0</v>
      </c>
      <c r="O76" s="173"/>
      <c r="P76" s="212">
        <v>240037</v>
      </c>
      <c r="Q76" s="182">
        <v>61.15702479338843</v>
      </c>
      <c r="R76" s="183">
        <f t="shared" si="15"/>
        <v>73.388429752066116</v>
      </c>
      <c r="S76" s="183">
        <f t="shared" si="12"/>
        <v>0</v>
      </c>
    </row>
    <row r="77" spans="1:19" ht="12" hidden="1" customHeight="1">
      <c r="A77" s="165"/>
      <c r="B77" s="213" t="s">
        <v>1014</v>
      </c>
      <c r="C77" s="208" t="s">
        <v>703</v>
      </c>
      <c r="D77" s="209">
        <v>0</v>
      </c>
      <c r="E77" s="179">
        <f t="shared" si="14"/>
        <v>279.4666666666667</v>
      </c>
      <c r="F77" s="180">
        <f t="shared" si="8"/>
        <v>0</v>
      </c>
      <c r="G77" s="210"/>
      <c r="H77" s="177"/>
      <c r="I77" s="144"/>
      <c r="L77" s="179">
        <v>19.600000000000001</v>
      </c>
      <c r="M77" s="179">
        <f t="shared" si="10"/>
        <v>130.66666666666669</v>
      </c>
      <c r="N77" s="179">
        <f t="shared" si="11"/>
        <v>0</v>
      </c>
      <c r="O77" s="173"/>
      <c r="P77" s="212"/>
      <c r="Q77" s="182">
        <v>124</v>
      </c>
      <c r="R77" s="183">
        <f t="shared" si="15"/>
        <v>148.79999999999998</v>
      </c>
      <c r="S77" s="183">
        <f t="shared" si="12"/>
        <v>0</v>
      </c>
    </row>
    <row r="78" spans="1:19" ht="12" customHeight="1">
      <c r="A78" s="165">
        <f t="shared" si="7"/>
        <v>241111</v>
      </c>
      <c r="B78" s="207" t="s">
        <v>1015</v>
      </c>
      <c r="C78" s="258" t="s">
        <v>703</v>
      </c>
      <c r="D78" s="259">
        <v>6</v>
      </c>
      <c r="E78" s="251">
        <v>0</v>
      </c>
      <c r="F78" s="252">
        <f t="shared" si="8"/>
        <v>0</v>
      </c>
      <c r="G78" s="210"/>
      <c r="H78" s="177"/>
      <c r="I78" s="144"/>
      <c r="L78" s="179">
        <v>17.22</v>
      </c>
      <c r="M78" s="179">
        <f t="shared" si="10"/>
        <v>114.8</v>
      </c>
      <c r="N78" s="179">
        <f t="shared" si="11"/>
        <v>688.8</v>
      </c>
      <c r="O78" s="173"/>
      <c r="P78" s="212">
        <v>241111</v>
      </c>
      <c r="Q78" s="182">
        <v>235</v>
      </c>
      <c r="R78" s="183">
        <f t="shared" si="15"/>
        <v>282</v>
      </c>
      <c r="S78" s="183">
        <f t="shared" si="12"/>
        <v>1692</v>
      </c>
    </row>
    <row r="79" spans="1:19" ht="12" customHeight="1">
      <c r="A79" s="165">
        <f t="shared" si="7"/>
        <v>241347</v>
      </c>
      <c r="B79" s="207" t="s">
        <v>1016</v>
      </c>
      <c r="C79" s="258" t="s">
        <v>703</v>
      </c>
      <c r="D79" s="259">
        <v>7</v>
      </c>
      <c r="E79" s="251">
        <v>0</v>
      </c>
      <c r="F79" s="252">
        <f t="shared" si="8"/>
        <v>0</v>
      </c>
      <c r="G79" s="210" t="e">
        <f>SUM(#REF!*#REF!)</f>
        <v>#REF!</v>
      </c>
      <c r="H79" s="177" t="e">
        <f>SUM(G79*1.19)</f>
        <v>#REF!</v>
      </c>
      <c r="I79" s="144"/>
      <c r="L79" s="179">
        <v>19.600000000000001</v>
      </c>
      <c r="M79" s="179">
        <f t="shared" si="10"/>
        <v>130.66666666666669</v>
      </c>
      <c r="N79" s="179">
        <f t="shared" si="11"/>
        <v>914.66666666666674</v>
      </c>
      <c r="O79" s="173"/>
      <c r="P79" s="212">
        <v>241347</v>
      </c>
      <c r="Q79" s="182">
        <v>298</v>
      </c>
      <c r="R79" s="183">
        <f t="shared" si="15"/>
        <v>357.59999999999997</v>
      </c>
      <c r="S79" s="183">
        <f t="shared" si="12"/>
        <v>2503.1999999999998</v>
      </c>
    </row>
    <row r="80" spans="1:19" ht="12" customHeight="1">
      <c r="A80" s="165">
        <f t="shared" si="7"/>
        <v>241271</v>
      </c>
      <c r="B80" s="207" t="s">
        <v>1017</v>
      </c>
      <c r="C80" s="258" t="s">
        <v>703</v>
      </c>
      <c r="D80" s="259">
        <v>2</v>
      </c>
      <c r="E80" s="251">
        <v>0</v>
      </c>
      <c r="F80" s="252">
        <f t="shared" si="8"/>
        <v>0</v>
      </c>
      <c r="G80" s="185">
        <v>92.34</v>
      </c>
      <c r="H80" s="186">
        <f>SUM(D80*G80)</f>
        <v>184.68</v>
      </c>
      <c r="I80" s="177">
        <f>SUM(H80*1.19)</f>
        <v>219.76920000000001</v>
      </c>
      <c r="L80" s="179">
        <v>20.100000000000001</v>
      </c>
      <c r="M80" s="179">
        <f t="shared" si="10"/>
        <v>134.00000000000003</v>
      </c>
      <c r="N80" s="179">
        <f t="shared" si="11"/>
        <v>268.00000000000006</v>
      </c>
      <c r="O80" s="173"/>
      <c r="P80" s="212">
        <v>241271</v>
      </c>
      <c r="Q80" s="182">
        <v>177.68595041322314</v>
      </c>
      <c r="R80" s="183">
        <f t="shared" si="15"/>
        <v>213.22314049586777</v>
      </c>
      <c r="S80" s="183">
        <f t="shared" si="12"/>
        <v>426.44628099173553</v>
      </c>
    </row>
    <row r="81" spans="1:19" ht="12" hidden="1" customHeight="1">
      <c r="A81" s="165">
        <f t="shared" si="7"/>
        <v>242192</v>
      </c>
      <c r="B81" s="207" t="s">
        <v>1018</v>
      </c>
      <c r="C81" s="208" t="s">
        <v>703</v>
      </c>
      <c r="D81" s="211">
        <v>0</v>
      </c>
      <c r="E81" s="179">
        <f t="shared" si="14"/>
        <v>327.6292011019284</v>
      </c>
      <c r="F81" s="180">
        <f t="shared" si="8"/>
        <v>0</v>
      </c>
      <c r="G81" s="185"/>
      <c r="H81" s="186"/>
      <c r="I81" s="177"/>
      <c r="L81" s="179">
        <v>22.07</v>
      </c>
      <c r="M81" s="179">
        <f t="shared" si="10"/>
        <v>147.13333333333335</v>
      </c>
      <c r="N81" s="179">
        <f t="shared" si="11"/>
        <v>0</v>
      </c>
      <c r="O81" s="173"/>
      <c r="P81" s="212">
        <v>242192</v>
      </c>
      <c r="Q81" s="182">
        <v>150.41322314049586</v>
      </c>
      <c r="R81" s="183">
        <f t="shared" si="15"/>
        <v>180.49586776859502</v>
      </c>
      <c r="S81" s="183">
        <f t="shared" si="12"/>
        <v>0</v>
      </c>
    </row>
    <row r="82" spans="1:19" ht="12" customHeight="1">
      <c r="A82" s="165">
        <f t="shared" si="7"/>
        <v>241132</v>
      </c>
      <c r="B82" s="207" t="s">
        <v>1019</v>
      </c>
      <c r="C82" s="258" t="s">
        <v>703</v>
      </c>
      <c r="D82" s="259">
        <v>2</v>
      </c>
      <c r="E82" s="251">
        <v>0</v>
      </c>
      <c r="F82" s="252">
        <f t="shared" si="8"/>
        <v>0</v>
      </c>
      <c r="G82" s="185"/>
      <c r="H82" s="186"/>
      <c r="I82" s="177"/>
      <c r="L82" s="179">
        <v>25.07</v>
      </c>
      <c r="M82" s="179">
        <f t="shared" si="10"/>
        <v>167.13333333333335</v>
      </c>
      <c r="N82" s="179">
        <f t="shared" si="11"/>
        <v>334.26666666666671</v>
      </c>
      <c r="O82" s="173"/>
      <c r="P82" s="212">
        <v>241132</v>
      </c>
      <c r="Q82" s="182">
        <v>968</v>
      </c>
      <c r="R82" s="183">
        <f t="shared" si="15"/>
        <v>1161.5999999999999</v>
      </c>
      <c r="S82" s="183">
        <f t="shared" si="12"/>
        <v>2323.1999999999998</v>
      </c>
    </row>
    <row r="83" spans="1:19" ht="12" hidden="1" customHeight="1">
      <c r="A83" s="165"/>
      <c r="B83" s="207" t="s">
        <v>1020</v>
      </c>
      <c r="C83" s="208" t="s">
        <v>703</v>
      </c>
      <c r="D83" s="211">
        <v>0</v>
      </c>
      <c r="E83" s="179">
        <f>M83+R83</f>
        <v>2071.5333333333333</v>
      </c>
      <c r="F83" s="180">
        <f>D83*E83</f>
        <v>0</v>
      </c>
      <c r="G83" s="185"/>
      <c r="H83" s="186"/>
      <c r="I83" s="177"/>
      <c r="L83" s="179">
        <v>25.07</v>
      </c>
      <c r="M83" s="179">
        <f t="shared" si="10"/>
        <v>167.13333333333335</v>
      </c>
      <c r="N83" s="179">
        <f>M83*D83</f>
        <v>0</v>
      </c>
      <c r="O83" s="173"/>
      <c r="P83" s="212">
        <v>241132</v>
      </c>
      <c r="Q83" s="182">
        <v>1587</v>
      </c>
      <c r="R83" s="183">
        <f t="shared" si="15"/>
        <v>1904.3999999999999</v>
      </c>
      <c r="S83" s="183">
        <f>D83*R83</f>
        <v>0</v>
      </c>
    </row>
    <row r="84" spans="1:19" ht="12" hidden="1" customHeight="1">
      <c r="A84" s="165">
        <f t="shared" si="7"/>
        <v>248002</v>
      </c>
      <c r="B84" s="207" t="s">
        <v>1021</v>
      </c>
      <c r="C84" s="208" t="s">
        <v>703</v>
      </c>
      <c r="D84" s="209">
        <v>0</v>
      </c>
      <c r="E84" s="179">
        <f t="shared" si="14"/>
        <v>987.93333333333328</v>
      </c>
      <c r="F84" s="180">
        <f t="shared" si="8"/>
        <v>0</v>
      </c>
      <c r="G84" s="185"/>
      <c r="H84" s="186"/>
      <c r="I84" s="177"/>
      <c r="L84" s="179">
        <v>25.07</v>
      </c>
      <c r="M84" s="179">
        <f t="shared" si="10"/>
        <v>167.13333333333335</v>
      </c>
      <c r="N84" s="179">
        <f t="shared" si="11"/>
        <v>0</v>
      </c>
      <c r="O84" s="173"/>
      <c r="P84" s="212">
        <v>248002</v>
      </c>
      <c r="Q84" s="182">
        <v>684</v>
      </c>
      <c r="R84" s="183">
        <f t="shared" si="15"/>
        <v>820.8</v>
      </c>
      <c r="S84" s="183">
        <f t="shared" si="12"/>
        <v>0</v>
      </c>
    </row>
    <row r="85" spans="1:19" ht="12" hidden="1" customHeight="1">
      <c r="A85" s="165">
        <f t="shared" si="7"/>
        <v>263002</v>
      </c>
      <c r="B85" s="207" t="s">
        <v>1022</v>
      </c>
      <c r="C85" s="208" t="s">
        <v>703</v>
      </c>
      <c r="D85" s="211">
        <v>0</v>
      </c>
      <c r="E85" s="179">
        <f t="shared" si="14"/>
        <v>333.30909090909091</v>
      </c>
      <c r="F85" s="180">
        <f t="shared" si="8"/>
        <v>0</v>
      </c>
      <c r="G85" s="185">
        <v>198.4</v>
      </c>
      <c r="H85" s="186">
        <f>SUM(D85*G85)</f>
        <v>0</v>
      </c>
      <c r="I85" s="177">
        <f>SUM(H85*1.19)</f>
        <v>0</v>
      </c>
      <c r="L85" s="179">
        <v>30.36</v>
      </c>
      <c r="M85" s="179">
        <f t="shared" si="10"/>
        <v>202.4</v>
      </c>
      <c r="N85" s="179">
        <f t="shared" si="11"/>
        <v>0</v>
      </c>
      <c r="O85" s="173"/>
      <c r="P85" s="212">
        <v>263002</v>
      </c>
      <c r="Q85" s="182">
        <v>109.09090909090909</v>
      </c>
      <c r="R85" s="183">
        <f t="shared" si="15"/>
        <v>130.90909090909091</v>
      </c>
      <c r="S85" s="183">
        <f t="shared" si="12"/>
        <v>0</v>
      </c>
    </row>
    <row r="86" spans="1:19" ht="12" hidden="1" customHeight="1">
      <c r="A86" s="165">
        <f t="shared" si="7"/>
        <v>263022</v>
      </c>
      <c r="B86" s="207" t="s">
        <v>1023</v>
      </c>
      <c r="C86" s="208" t="s">
        <v>703</v>
      </c>
      <c r="D86" s="211">
        <v>0</v>
      </c>
      <c r="E86" s="179">
        <f t="shared" si="14"/>
        <v>378.92892561983473</v>
      </c>
      <c r="F86" s="180">
        <f t="shared" si="8"/>
        <v>0</v>
      </c>
      <c r="G86" s="185">
        <v>198.4</v>
      </c>
      <c r="H86" s="186">
        <f>SUM(D86*G86)</f>
        <v>0</v>
      </c>
      <c r="I86" s="177">
        <f>SUM(H86*1.19)</f>
        <v>0</v>
      </c>
      <c r="L86" s="179">
        <v>30.36</v>
      </c>
      <c r="M86" s="179">
        <f t="shared" si="10"/>
        <v>202.4</v>
      </c>
      <c r="N86" s="179">
        <f t="shared" si="11"/>
        <v>0</v>
      </c>
      <c r="O86" s="173"/>
      <c r="P86" s="212">
        <v>263022</v>
      </c>
      <c r="Q86" s="182">
        <v>147.10743801652893</v>
      </c>
      <c r="R86" s="183">
        <f t="shared" si="15"/>
        <v>176.52892561983472</v>
      </c>
      <c r="S86" s="183">
        <f t="shared" si="12"/>
        <v>0</v>
      </c>
    </row>
    <row r="87" spans="1:19" ht="12" customHeight="1">
      <c r="A87" s="165"/>
      <c r="B87" s="207" t="s">
        <v>1024</v>
      </c>
      <c r="C87" s="258" t="s">
        <v>703</v>
      </c>
      <c r="D87" s="259">
        <v>24</v>
      </c>
      <c r="E87" s="251">
        <v>0</v>
      </c>
      <c r="F87" s="252">
        <f t="shared" si="8"/>
        <v>0</v>
      </c>
      <c r="G87" s="185"/>
      <c r="H87" s="186"/>
      <c r="I87" s="177"/>
      <c r="L87" s="179">
        <v>45</v>
      </c>
      <c r="M87" s="179">
        <f t="shared" si="10"/>
        <v>300</v>
      </c>
      <c r="N87" s="179">
        <f t="shared" si="11"/>
        <v>7200</v>
      </c>
      <c r="O87" s="173"/>
      <c r="P87" s="212"/>
      <c r="Q87" s="182">
        <v>1720</v>
      </c>
      <c r="R87" s="183">
        <f t="shared" si="15"/>
        <v>2064</v>
      </c>
      <c r="S87" s="183">
        <f t="shared" si="12"/>
        <v>49536</v>
      </c>
    </row>
    <row r="88" spans="1:19" ht="12" customHeight="1">
      <c r="A88" s="165"/>
      <c r="B88" s="207" t="s">
        <v>1025</v>
      </c>
      <c r="C88" s="258" t="s">
        <v>703</v>
      </c>
      <c r="D88" s="259">
        <v>1</v>
      </c>
      <c r="E88" s="251">
        <v>0</v>
      </c>
      <c r="F88" s="252">
        <f t="shared" si="8"/>
        <v>0</v>
      </c>
      <c r="G88" s="185"/>
      <c r="H88" s="186"/>
      <c r="I88" s="177"/>
      <c r="L88" s="179">
        <v>55</v>
      </c>
      <c r="M88" s="179">
        <f t="shared" si="10"/>
        <v>366.66666666666669</v>
      </c>
      <c r="N88" s="179">
        <f t="shared" si="11"/>
        <v>366.66666666666669</v>
      </c>
      <c r="O88" s="173"/>
      <c r="P88" s="212"/>
      <c r="Q88" s="182">
        <v>2458</v>
      </c>
      <c r="R88" s="183">
        <f t="shared" si="15"/>
        <v>2949.6</v>
      </c>
      <c r="S88" s="183">
        <f t="shared" si="12"/>
        <v>2949.6</v>
      </c>
    </row>
    <row r="89" spans="1:19" ht="12" customHeight="1">
      <c r="A89" s="165"/>
      <c r="B89" s="207" t="s">
        <v>1026</v>
      </c>
      <c r="C89" s="258" t="s">
        <v>703</v>
      </c>
      <c r="D89" s="259">
        <v>4</v>
      </c>
      <c r="E89" s="251">
        <v>0</v>
      </c>
      <c r="F89" s="252">
        <f>D89*E89</f>
        <v>0</v>
      </c>
      <c r="G89" s="185"/>
      <c r="H89" s="186"/>
      <c r="I89" s="177"/>
      <c r="L89" s="179">
        <v>55</v>
      </c>
      <c r="M89" s="179">
        <f t="shared" si="10"/>
        <v>366.66666666666669</v>
      </c>
      <c r="N89" s="179">
        <f>M89*D89</f>
        <v>1466.6666666666667</v>
      </c>
      <c r="O89" s="173"/>
      <c r="P89" s="212"/>
      <c r="Q89" s="182">
        <v>1456</v>
      </c>
      <c r="R89" s="183">
        <f t="shared" si="15"/>
        <v>1747.2</v>
      </c>
      <c r="S89" s="183">
        <f t="shared" si="12"/>
        <v>6988.8</v>
      </c>
    </row>
    <row r="90" spans="1:19" ht="12" hidden="1" customHeight="1">
      <c r="A90" s="165"/>
      <c r="B90" s="207" t="s">
        <v>1027</v>
      </c>
      <c r="C90" s="208" t="s">
        <v>34</v>
      </c>
      <c r="D90" s="209">
        <v>0</v>
      </c>
      <c r="E90" s="179">
        <f t="shared" si="14"/>
        <v>2027.3333333333335</v>
      </c>
      <c r="F90" s="180">
        <f>D90*E90</f>
        <v>0</v>
      </c>
      <c r="G90" s="185"/>
      <c r="H90" s="186"/>
      <c r="I90" s="177"/>
      <c r="L90" s="179">
        <v>80</v>
      </c>
      <c r="M90" s="179">
        <f t="shared" si="10"/>
        <v>533.33333333333337</v>
      </c>
      <c r="N90" s="179">
        <f>M90*D90</f>
        <v>0</v>
      </c>
      <c r="O90" s="173"/>
      <c r="P90" s="212"/>
      <c r="Q90" s="182">
        <v>1245</v>
      </c>
      <c r="R90" s="183">
        <f t="shared" si="15"/>
        <v>1494</v>
      </c>
      <c r="S90" s="183">
        <f t="shared" si="12"/>
        <v>0</v>
      </c>
    </row>
    <row r="91" spans="1:19" ht="12" customHeight="1">
      <c r="A91" s="165"/>
      <c r="B91" s="207" t="s">
        <v>1028</v>
      </c>
      <c r="C91" s="258" t="s">
        <v>703</v>
      </c>
      <c r="D91" s="259">
        <v>2</v>
      </c>
      <c r="E91" s="251">
        <v>0</v>
      </c>
      <c r="F91" s="252">
        <f>D91*E91</f>
        <v>0</v>
      </c>
      <c r="G91" s="185"/>
      <c r="H91" s="186"/>
      <c r="I91" s="177"/>
      <c r="L91" s="179">
        <v>60</v>
      </c>
      <c r="M91" s="179">
        <f t="shared" si="10"/>
        <v>400</v>
      </c>
      <c r="N91" s="179">
        <f>M91*D91</f>
        <v>800</v>
      </c>
      <c r="O91" s="173"/>
      <c r="P91" s="212"/>
      <c r="Q91" s="182">
        <v>2140</v>
      </c>
      <c r="R91" s="183">
        <f t="shared" si="15"/>
        <v>2568</v>
      </c>
      <c r="S91" s="183">
        <f t="shared" si="12"/>
        <v>5136</v>
      </c>
    </row>
    <row r="92" spans="1:19" ht="12" customHeight="1">
      <c r="A92" s="192"/>
      <c r="B92" s="193" t="s">
        <v>992</v>
      </c>
      <c r="C92" s="255"/>
      <c r="D92" s="254"/>
      <c r="E92" s="251"/>
      <c r="F92" s="256">
        <f>SUM(F57:F91)</f>
        <v>0</v>
      </c>
      <c r="G92" s="198"/>
      <c r="H92" s="199"/>
      <c r="I92" s="215">
        <f>SUM(I80:I85)</f>
        <v>219.76920000000001</v>
      </c>
      <c r="J92" s="201" t="e">
        <f>SUM(#REF!-I92)</f>
        <v>#REF!</v>
      </c>
      <c r="K92" s="201"/>
      <c r="L92" s="214"/>
      <c r="M92" s="214"/>
      <c r="N92" s="202">
        <f>SUM(N57:N91)</f>
        <v>15020.533333333333</v>
      </c>
      <c r="O92" s="173"/>
      <c r="P92" s="181"/>
      <c r="Q92" s="182">
        <f>S92+N92</f>
        <v>91612.085399449017</v>
      </c>
      <c r="S92" s="202">
        <f>SUM(S57:S91)</f>
        <v>76591.552066115692</v>
      </c>
    </row>
    <row r="93" spans="1:19" ht="12" customHeight="1">
      <c r="A93" s="192"/>
      <c r="B93" s="193"/>
      <c r="C93" s="255"/>
      <c r="D93" s="254"/>
      <c r="E93" s="251"/>
      <c r="F93" s="252"/>
      <c r="G93" s="198"/>
      <c r="H93" s="199"/>
      <c r="I93" s="215"/>
      <c r="J93" s="201"/>
      <c r="K93" s="201"/>
      <c r="L93" s="214"/>
      <c r="M93" s="214"/>
      <c r="N93" s="214"/>
      <c r="O93" s="173"/>
      <c r="P93" s="181"/>
      <c r="Q93" s="216"/>
      <c r="R93" s="183"/>
    </row>
    <row r="94" spans="1:19" ht="12" customHeight="1">
      <c r="A94" s="165">
        <v>3</v>
      </c>
      <c r="B94" s="166" t="s">
        <v>1029</v>
      </c>
      <c r="C94" s="255"/>
      <c r="D94" s="253"/>
      <c r="E94" s="251"/>
      <c r="F94" s="252"/>
      <c r="G94" s="198"/>
      <c r="H94" s="199"/>
      <c r="I94" s="205"/>
      <c r="L94" s="195"/>
      <c r="M94" s="195"/>
      <c r="N94" s="195"/>
      <c r="O94" s="173"/>
      <c r="P94" s="174"/>
      <c r="Q94" s="206"/>
      <c r="R94" s="183"/>
    </row>
    <row r="95" spans="1:19" ht="12" customHeight="1">
      <c r="A95" s="165">
        <f t="shared" ref="A95:A116" si="16">P95</f>
        <v>101206</v>
      </c>
      <c r="B95" s="207" t="s">
        <v>1030</v>
      </c>
      <c r="C95" s="258" t="s">
        <v>34</v>
      </c>
      <c r="D95" s="259">
        <f>SUM(D58+D60+D61+D62+D63+D64+D65+D66+D67+D68+D69)*6</f>
        <v>96</v>
      </c>
      <c r="E95" s="251">
        <v>0</v>
      </c>
      <c r="F95" s="252">
        <f>D95*E95</f>
        <v>0</v>
      </c>
      <c r="G95" s="185">
        <v>9.75</v>
      </c>
      <c r="H95" s="186">
        <f>SUM(D95*G95)</f>
        <v>936</v>
      </c>
      <c r="I95" s="177">
        <f t="shared" ref="I95:I101" si="17">SUM(H95*1.19)</f>
        <v>1113.8399999999999</v>
      </c>
      <c r="L95" s="179">
        <v>4.3</v>
      </c>
      <c r="M95" s="179">
        <f t="shared" ref="M95:M116" si="18">SUM(L95*(400/60))</f>
        <v>28.666666666666668</v>
      </c>
      <c r="N95" s="179">
        <f t="shared" ref="N95:N116" si="19">M95*D95</f>
        <v>2752</v>
      </c>
      <c r="O95" s="173"/>
      <c r="P95" s="212">
        <v>101206</v>
      </c>
      <c r="Q95" s="182">
        <v>10.024793388429753</v>
      </c>
      <c r="R95" s="183">
        <f>Q95*1.35</f>
        <v>13.533471074380168</v>
      </c>
      <c r="S95" s="183">
        <f t="shared" ref="S95:S116" si="20">D95*R95</f>
        <v>1299.2132231404962</v>
      </c>
    </row>
    <row r="96" spans="1:19" ht="12" hidden="1" customHeight="1">
      <c r="A96" s="165">
        <f t="shared" si="16"/>
        <v>101224</v>
      </c>
      <c r="B96" s="207" t="s">
        <v>1031</v>
      </c>
      <c r="C96" s="208" t="s">
        <v>34</v>
      </c>
      <c r="D96" s="211"/>
      <c r="E96" s="179">
        <f t="shared" ref="E96:E112" si="21">M96+R96</f>
        <v>58.778236914600555</v>
      </c>
      <c r="F96" s="180">
        <f t="shared" ref="F96:F116" si="22">D96*E96</f>
        <v>0</v>
      </c>
      <c r="G96" s="185"/>
      <c r="H96" s="186"/>
      <c r="I96" s="177"/>
      <c r="L96" s="179">
        <v>4.75</v>
      </c>
      <c r="M96" s="179">
        <f t="shared" si="18"/>
        <v>31.666666666666668</v>
      </c>
      <c r="N96" s="179">
        <f t="shared" si="19"/>
        <v>0</v>
      </c>
      <c r="O96" s="173"/>
      <c r="P96" s="212">
        <v>101224</v>
      </c>
      <c r="Q96" s="182">
        <v>20.082644628099175</v>
      </c>
      <c r="R96" s="183">
        <f t="shared" ref="R96:R116" si="23">Q96*1.35</f>
        <v>27.111570247933887</v>
      </c>
      <c r="S96" s="183">
        <f t="shared" si="20"/>
        <v>0</v>
      </c>
    </row>
    <row r="97" spans="1:19" s="190" customFormat="1" ht="12" customHeight="1">
      <c r="A97" s="165">
        <f t="shared" si="16"/>
        <v>101202</v>
      </c>
      <c r="B97" s="207" t="s">
        <v>1032</v>
      </c>
      <c r="C97" s="258" t="s">
        <v>34</v>
      </c>
      <c r="D97" s="259">
        <f>SUM(D32+D33+D87+D88+D91)*12</f>
        <v>324</v>
      </c>
      <c r="E97" s="251">
        <v>0</v>
      </c>
      <c r="F97" s="252">
        <f t="shared" si="22"/>
        <v>0</v>
      </c>
      <c r="G97" s="185">
        <v>9.6</v>
      </c>
      <c r="H97" s="186">
        <f>SUM(D97*G97)</f>
        <v>3110.4</v>
      </c>
      <c r="I97" s="177">
        <f t="shared" si="17"/>
        <v>3701.3759999999997</v>
      </c>
      <c r="L97" s="179">
        <v>4.3</v>
      </c>
      <c r="M97" s="179">
        <f t="shared" si="18"/>
        <v>28.666666666666668</v>
      </c>
      <c r="N97" s="179">
        <f t="shared" si="19"/>
        <v>9288</v>
      </c>
      <c r="O97" s="173"/>
      <c r="P97" s="212">
        <v>101202</v>
      </c>
      <c r="Q97" s="182">
        <v>10.024793388429753</v>
      </c>
      <c r="R97" s="183">
        <f t="shared" si="23"/>
        <v>13.533471074380168</v>
      </c>
      <c r="S97" s="183">
        <f t="shared" si="20"/>
        <v>4384.8446280991748</v>
      </c>
    </row>
    <row r="98" spans="1:19" ht="12" customHeight="1">
      <c r="A98" s="165">
        <f t="shared" si="16"/>
        <v>101212</v>
      </c>
      <c r="B98" s="207" t="s">
        <v>1033</v>
      </c>
      <c r="C98" s="258" t="s">
        <v>34</v>
      </c>
      <c r="D98" s="259">
        <v>46</v>
      </c>
      <c r="E98" s="251">
        <v>0</v>
      </c>
      <c r="F98" s="252">
        <f t="shared" si="22"/>
        <v>0</v>
      </c>
      <c r="G98" s="185">
        <v>15.6</v>
      </c>
      <c r="H98" s="186">
        <f>SUM(D99*G98)</f>
        <v>13759.199999999999</v>
      </c>
      <c r="I98" s="177">
        <f t="shared" si="17"/>
        <v>16373.447999999999</v>
      </c>
      <c r="L98" s="179">
        <v>4.75</v>
      </c>
      <c r="M98" s="179">
        <f t="shared" si="18"/>
        <v>31.666666666666668</v>
      </c>
      <c r="N98" s="179">
        <f t="shared" si="19"/>
        <v>1456.6666666666667</v>
      </c>
      <c r="O98" s="173"/>
      <c r="P98" s="212">
        <v>101212</v>
      </c>
      <c r="Q98" s="182">
        <v>16.24793388429752</v>
      </c>
      <c r="R98" s="183">
        <f t="shared" si="23"/>
        <v>21.934710743801652</v>
      </c>
      <c r="S98" s="183">
        <f t="shared" si="20"/>
        <v>1008.996694214876</v>
      </c>
    </row>
    <row r="99" spans="1:19" ht="12" customHeight="1">
      <c r="A99" s="165">
        <f t="shared" si="16"/>
        <v>101208</v>
      </c>
      <c r="B99" s="207" t="s">
        <v>1034</v>
      </c>
      <c r="C99" s="258" t="s">
        <v>34</v>
      </c>
      <c r="D99" s="259">
        <f>SUM(D31*20)+D103+40</f>
        <v>882</v>
      </c>
      <c r="E99" s="251">
        <v>0</v>
      </c>
      <c r="F99" s="252">
        <f t="shared" si="22"/>
        <v>0</v>
      </c>
      <c r="G99" s="185">
        <v>40.200000000000003</v>
      </c>
      <c r="H99" s="186">
        <f>SUM(D101*G99)</f>
        <v>643.20000000000005</v>
      </c>
      <c r="I99" s="177">
        <f t="shared" si="17"/>
        <v>765.40800000000002</v>
      </c>
      <c r="L99" s="179">
        <v>4.75</v>
      </c>
      <c r="M99" s="179">
        <f t="shared" si="18"/>
        <v>31.666666666666668</v>
      </c>
      <c r="N99" s="179">
        <f t="shared" si="19"/>
        <v>27930</v>
      </c>
      <c r="O99" s="173"/>
      <c r="P99" s="212">
        <v>101208</v>
      </c>
      <c r="Q99" s="182">
        <v>16.24793388429752</v>
      </c>
      <c r="R99" s="183">
        <f t="shared" si="23"/>
        <v>21.934710743801652</v>
      </c>
      <c r="S99" s="183">
        <f t="shared" si="20"/>
        <v>19346.414876033057</v>
      </c>
    </row>
    <row r="100" spans="1:19" ht="12" customHeight="1">
      <c r="A100" s="165">
        <f t="shared" si="16"/>
        <v>101201</v>
      </c>
      <c r="B100" s="207" t="s">
        <v>1035</v>
      </c>
      <c r="C100" s="258" t="s">
        <v>34</v>
      </c>
      <c r="D100" s="259">
        <v>36</v>
      </c>
      <c r="E100" s="251">
        <v>0</v>
      </c>
      <c r="F100" s="252">
        <f t="shared" si="22"/>
        <v>0</v>
      </c>
      <c r="G100" s="185"/>
      <c r="H100" s="186"/>
      <c r="I100" s="177"/>
      <c r="L100" s="179">
        <v>4.75</v>
      </c>
      <c r="M100" s="179">
        <f t="shared" si="18"/>
        <v>31.666666666666668</v>
      </c>
      <c r="N100" s="179">
        <f t="shared" si="19"/>
        <v>1140</v>
      </c>
      <c r="O100" s="173"/>
      <c r="P100" s="212">
        <v>101201</v>
      </c>
      <c r="Q100" s="182">
        <v>24.809917355371901</v>
      </c>
      <c r="R100" s="183">
        <f t="shared" si="23"/>
        <v>33.493388429752066</v>
      </c>
      <c r="S100" s="183">
        <f t="shared" si="20"/>
        <v>1205.7619834710745</v>
      </c>
    </row>
    <row r="101" spans="1:19" s="217" customFormat="1" ht="12" customHeight="1">
      <c r="A101" s="165">
        <f t="shared" si="16"/>
        <v>101203</v>
      </c>
      <c r="B101" s="207" t="s">
        <v>1036</v>
      </c>
      <c r="C101" s="258" t="s">
        <v>34</v>
      </c>
      <c r="D101" s="259">
        <v>16</v>
      </c>
      <c r="E101" s="251">
        <v>0</v>
      </c>
      <c r="F101" s="252">
        <f t="shared" si="22"/>
        <v>0</v>
      </c>
      <c r="G101" s="185">
        <v>12.07</v>
      </c>
      <c r="H101" s="186" t="e">
        <f>SUM(#REF!*G101)</f>
        <v>#REF!</v>
      </c>
      <c r="I101" s="177" t="e">
        <f t="shared" si="17"/>
        <v>#REF!</v>
      </c>
      <c r="L101" s="179">
        <v>5.22</v>
      </c>
      <c r="M101" s="179">
        <f t="shared" si="18"/>
        <v>34.799999999999997</v>
      </c>
      <c r="N101" s="179">
        <f t="shared" si="19"/>
        <v>556.79999999999995</v>
      </c>
      <c r="O101" s="173"/>
      <c r="P101" s="212">
        <v>101203</v>
      </c>
      <c r="Q101" s="182">
        <v>45.719008264462815</v>
      </c>
      <c r="R101" s="183">
        <f t="shared" si="23"/>
        <v>61.720661157024807</v>
      </c>
      <c r="S101" s="183">
        <f t="shared" si="20"/>
        <v>987.53057851239691</v>
      </c>
    </row>
    <row r="102" spans="1:19" s="217" customFormat="1" ht="12" hidden="1" customHeight="1">
      <c r="A102" s="165">
        <f t="shared" si="16"/>
        <v>101204</v>
      </c>
      <c r="B102" s="207" t="s">
        <v>1037</v>
      </c>
      <c r="C102" s="208" t="s">
        <v>34</v>
      </c>
      <c r="D102" s="211">
        <v>0</v>
      </c>
      <c r="E102" s="179">
        <f t="shared" si="21"/>
        <v>126.81487603305787</v>
      </c>
      <c r="F102" s="180">
        <f t="shared" si="22"/>
        <v>0</v>
      </c>
      <c r="G102" s="185"/>
      <c r="H102" s="186"/>
      <c r="I102" s="177"/>
      <c r="L102" s="179">
        <v>5.52</v>
      </c>
      <c r="M102" s="179">
        <f t="shared" si="18"/>
        <v>36.799999999999997</v>
      </c>
      <c r="N102" s="179">
        <f t="shared" si="19"/>
        <v>0</v>
      </c>
      <c r="O102" s="173"/>
      <c r="P102" s="212">
        <v>101204</v>
      </c>
      <c r="Q102" s="182">
        <v>66.677685950413235</v>
      </c>
      <c r="R102" s="183">
        <f t="shared" si="23"/>
        <v>90.014876033057874</v>
      </c>
      <c r="S102" s="183">
        <f t="shared" si="20"/>
        <v>0</v>
      </c>
    </row>
    <row r="103" spans="1:19" s="217" customFormat="1" ht="12" customHeight="1">
      <c r="A103" s="165">
        <f t="shared" si="16"/>
        <v>101210</v>
      </c>
      <c r="B103" s="207" t="s">
        <v>1038</v>
      </c>
      <c r="C103" s="258" t="s">
        <v>34</v>
      </c>
      <c r="D103" s="259">
        <v>22</v>
      </c>
      <c r="E103" s="251">
        <v>0</v>
      </c>
      <c r="F103" s="252">
        <f t="shared" si="22"/>
        <v>0</v>
      </c>
      <c r="G103" s="185"/>
      <c r="H103" s="186"/>
      <c r="I103" s="177"/>
      <c r="L103" s="179">
        <v>5.78</v>
      </c>
      <c r="M103" s="179">
        <f t="shared" si="18"/>
        <v>38.533333333333339</v>
      </c>
      <c r="N103" s="179">
        <f t="shared" si="19"/>
        <v>847.73333333333346</v>
      </c>
      <c r="O103" s="173"/>
      <c r="P103" s="212">
        <v>101210</v>
      </c>
      <c r="Q103" s="182">
        <v>124</v>
      </c>
      <c r="R103" s="183">
        <f t="shared" si="23"/>
        <v>167.4</v>
      </c>
      <c r="S103" s="183">
        <f t="shared" si="20"/>
        <v>3682.8</v>
      </c>
    </row>
    <row r="104" spans="1:19" s="217" customFormat="1" ht="12" hidden="1" customHeight="1">
      <c r="A104" s="165">
        <f t="shared" si="16"/>
        <v>101200</v>
      </c>
      <c r="B104" s="207" t="s">
        <v>1039</v>
      </c>
      <c r="C104" s="208" t="s">
        <v>34</v>
      </c>
      <c r="D104" s="188"/>
      <c r="E104" s="179">
        <f t="shared" si="21"/>
        <v>243.07961432506889</v>
      </c>
      <c r="F104" s="180">
        <f t="shared" si="22"/>
        <v>0</v>
      </c>
      <c r="G104" s="185"/>
      <c r="H104" s="186"/>
      <c r="I104" s="177"/>
      <c r="L104" s="179">
        <v>6.83</v>
      </c>
      <c r="M104" s="179">
        <f t="shared" si="18"/>
        <v>45.533333333333339</v>
      </c>
      <c r="N104" s="179">
        <f t="shared" si="19"/>
        <v>0</v>
      </c>
      <c r="O104" s="173"/>
      <c r="P104" s="212">
        <v>101200</v>
      </c>
      <c r="Q104" s="182">
        <v>146.3305785123967</v>
      </c>
      <c r="R104" s="183">
        <f t="shared" si="23"/>
        <v>197.54628099173556</v>
      </c>
      <c r="S104" s="183">
        <f t="shared" si="20"/>
        <v>0</v>
      </c>
    </row>
    <row r="105" spans="1:19" s="217" customFormat="1" ht="12" hidden="1" customHeight="1">
      <c r="A105" s="165">
        <f t="shared" si="16"/>
        <v>111007</v>
      </c>
      <c r="B105" s="207" t="s">
        <v>1040</v>
      </c>
      <c r="C105" s="208" t="s">
        <v>34</v>
      </c>
      <c r="D105" s="188"/>
      <c r="E105" s="179">
        <f t="shared" si="21"/>
        <v>31.889393939393941</v>
      </c>
      <c r="F105" s="180">
        <f t="shared" si="22"/>
        <v>0</v>
      </c>
      <c r="G105" s="185"/>
      <c r="H105" s="186"/>
      <c r="I105" s="177"/>
      <c r="L105" s="179">
        <v>3.55</v>
      </c>
      <c r="M105" s="179">
        <f t="shared" si="18"/>
        <v>23.666666666666668</v>
      </c>
      <c r="N105" s="179">
        <f t="shared" si="19"/>
        <v>0</v>
      </c>
      <c r="O105" s="173"/>
      <c r="P105" s="212">
        <v>111007</v>
      </c>
      <c r="Q105" s="182">
        <v>6.0909090909090908</v>
      </c>
      <c r="R105" s="183">
        <f t="shared" si="23"/>
        <v>8.2227272727272727</v>
      </c>
      <c r="S105" s="183">
        <f t="shared" si="20"/>
        <v>0</v>
      </c>
    </row>
    <row r="106" spans="1:19" s="217" customFormat="1" ht="12" customHeight="1">
      <c r="A106" s="165">
        <f t="shared" si="16"/>
        <v>111010</v>
      </c>
      <c r="B106" s="207" t="s">
        <v>1041</v>
      </c>
      <c r="C106" s="258" t="s">
        <v>34</v>
      </c>
      <c r="D106" s="253">
        <v>14</v>
      </c>
      <c r="E106" s="251">
        <v>0</v>
      </c>
      <c r="F106" s="252">
        <f t="shared" si="22"/>
        <v>0</v>
      </c>
      <c r="G106" s="185"/>
      <c r="H106" s="186"/>
      <c r="I106" s="177"/>
      <c r="L106" s="179">
        <v>4.05</v>
      </c>
      <c r="M106" s="179">
        <f t="shared" si="18"/>
        <v>27</v>
      </c>
      <c r="N106" s="179">
        <f t="shared" si="19"/>
        <v>378</v>
      </c>
      <c r="O106" s="173"/>
      <c r="P106" s="212">
        <v>111010</v>
      </c>
      <c r="Q106" s="182">
        <v>9.7190082644628095</v>
      </c>
      <c r="R106" s="183">
        <f t="shared" si="23"/>
        <v>13.120661157024793</v>
      </c>
      <c r="S106" s="183">
        <f t="shared" si="20"/>
        <v>183.6892561983471</v>
      </c>
    </row>
    <row r="107" spans="1:19" s="217" customFormat="1" ht="12" customHeight="1">
      <c r="A107" s="165">
        <f t="shared" si="16"/>
        <v>111012</v>
      </c>
      <c r="B107" s="207" t="s">
        <v>1042</v>
      </c>
      <c r="C107" s="258" t="s">
        <v>34</v>
      </c>
      <c r="D107" s="253">
        <v>64</v>
      </c>
      <c r="E107" s="251">
        <v>0</v>
      </c>
      <c r="F107" s="252">
        <f t="shared" si="22"/>
        <v>0</v>
      </c>
      <c r="G107" s="185"/>
      <c r="H107" s="186"/>
      <c r="I107" s="177"/>
      <c r="L107" s="179">
        <v>4.05</v>
      </c>
      <c r="M107" s="179">
        <f t="shared" si="18"/>
        <v>27</v>
      </c>
      <c r="N107" s="179">
        <f t="shared" si="19"/>
        <v>1728</v>
      </c>
      <c r="O107" s="173"/>
      <c r="P107" s="212">
        <v>111012</v>
      </c>
      <c r="Q107" s="182">
        <v>13.801652892561984</v>
      </c>
      <c r="R107" s="183">
        <f t="shared" si="23"/>
        <v>18.632231404958681</v>
      </c>
      <c r="S107" s="183">
        <f t="shared" si="20"/>
        <v>1192.4628099173556</v>
      </c>
    </row>
    <row r="108" spans="1:19" s="217" customFormat="1" ht="12" hidden="1" customHeight="1">
      <c r="A108" s="165">
        <f t="shared" si="16"/>
        <v>111015</v>
      </c>
      <c r="B108" s="207" t="s">
        <v>1043</v>
      </c>
      <c r="C108" s="208" t="s">
        <v>34</v>
      </c>
      <c r="D108" s="188">
        <v>0</v>
      </c>
      <c r="E108" s="179">
        <f t="shared" si="21"/>
        <v>64.362258953168038</v>
      </c>
      <c r="F108" s="180">
        <f t="shared" si="22"/>
        <v>0</v>
      </c>
      <c r="G108" s="185"/>
      <c r="H108" s="186"/>
      <c r="I108" s="177"/>
      <c r="L108" s="179">
        <v>4.55</v>
      </c>
      <c r="M108" s="179">
        <f t="shared" si="18"/>
        <v>30.333333333333332</v>
      </c>
      <c r="N108" s="179">
        <f t="shared" si="19"/>
        <v>0</v>
      </c>
      <c r="O108" s="173"/>
      <c r="P108" s="212">
        <v>111015</v>
      </c>
      <c r="Q108" s="182">
        <v>25.206611570247933</v>
      </c>
      <c r="R108" s="183">
        <f t="shared" si="23"/>
        <v>34.028925619834709</v>
      </c>
      <c r="S108" s="183">
        <f t="shared" si="20"/>
        <v>0</v>
      </c>
    </row>
    <row r="109" spans="1:19" s="217" customFormat="1" ht="12" customHeight="1">
      <c r="A109" s="165">
        <f t="shared" si="16"/>
        <v>111017</v>
      </c>
      <c r="B109" s="207" t="s">
        <v>1044</v>
      </c>
      <c r="C109" s="258" t="s">
        <v>34</v>
      </c>
      <c r="D109" s="253">
        <v>4</v>
      </c>
      <c r="E109" s="251">
        <v>0</v>
      </c>
      <c r="F109" s="252">
        <f t="shared" si="22"/>
        <v>0</v>
      </c>
      <c r="G109" s="185"/>
      <c r="H109" s="186"/>
      <c r="I109" s="177"/>
      <c r="L109" s="179">
        <v>4.55</v>
      </c>
      <c r="M109" s="179">
        <f t="shared" si="18"/>
        <v>30.333333333333332</v>
      </c>
      <c r="N109" s="179">
        <f t="shared" si="19"/>
        <v>121.33333333333333</v>
      </c>
      <c r="O109" s="173"/>
      <c r="P109" s="212">
        <v>111017</v>
      </c>
      <c r="Q109" s="182">
        <v>41.272727272727273</v>
      </c>
      <c r="R109" s="183">
        <f t="shared" si="23"/>
        <v>55.718181818181826</v>
      </c>
      <c r="S109" s="183">
        <f t="shared" si="20"/>
        <v>222.8727272727273</v>
      </c>
    </row>
    <row r="110" spans="1:19" s="217" customFormat="1" ht="12" hidden="1" customHeight="1">
      <c r="A110" s="165">
        <f t="shared" si="16"/>
        <v>112006</v>
      </c>
      <c r="B110" s="207" t="s">
        <v>1045</v>
      </c>
      <c r="C110" s="208" t="s">
        <v>34</v>
      </c>
      <c r="D110" s="188"/>
      <c r="E110" s="179">
        <f t="shared" si="21"/>
        <v>38.779201101928372</v>
      </c>
      <c r="F110" s="180">
        <f t="shared" si="22"/>
        <v>0</v>
      </c>
      <c r="G110" s="185"/>
      <c r="H110" s="186"/>
      <c r="I110" s="177"/>
      <c r="L110" s="179">
        <v>4.55</v>
      </c>
      <c r="M110" s="179">
        <f t="shared" si="18"/>
        <v>30.333333333333332</v>
      </c>
      <c r="N110" s="179">
        <f t="shared" si="19"/>
        <v>0</v>
      </c>
      <c r="O110" s="173"/>
      <c r="P110" s="212">
        <v>112006</v>
      </c>
      <c r="Q110" s="182">
        <v>6.2561983471074383</v>
      </c>
      <c r="R110" s="183">
        <f t="shared" si="23"/>
        <v>8.4458677685950416</v>
      </c>
      <c r="S110" s="183">
        <f t="shared" si="20"/>
        <v>0</v>
      </c>
    </row>
    <row r="111" spans="1:19" s="217" customFormat="1" ht="12" hidden="1" customHeight="1">
      <c r="A111" s="165">
        <f t="shared" si="16"/>
        <v>109118</v>
      </c>
      <c r="B111" s="207" t="s">
        <v>1046</v>
      </c>
      <c r="C111" s="208" t="s">
        <v>34</v>
      </c>
      <c r="D111" s="188">
        <v>0</v>
      </c>
      <c r="E111" s="179">
        <f t="shared" si="21"/>
        <v>143.20936639118457</v>
      </c>
      <c r="F111" s="180">
        <f t="shared" si="22"/>
        <v>0</v>
      </c>
      <c r="G111" s="185"/>
      <c r="H111" s="186"/>
      <c r="I111" s="177"/>
      <c r="L111" s="179">
        <v>5.75</v>
      </c>
      <c r="M111" s="179">
        <f t="shared" si="18"/>
        <v>38.333333333333336</v>
      </c>
      <c r="N111" s="179">
        <f t="shared" si="19"/>
        <v>0</v>
      </c>
      <c r="O111" s="173"/>
      <c r="P111" s="212">
        <v>109118</v>
      </c>
      <c r="Q111" s="182">
        <v>77.685950413223139</v>
      </c>
      <c r="R111" s="183">
        <f t="shared" si="23"/>
        <v>104.87603305785125</v>
      </c>
      <c r="S111" s="183">
        <f t="shared" si="20"/>
        <v>0</v>
      </c>
    </row>
    <row r="112" spans="1:19" s="217" customFormat="1" ht="12" hidden="1" customHeight="1">
      <c r="A112" s="165">
        <f t="shared" si="16"/>
        <v>109016</v>
      </c>
      <c r="B112" s="207" t="s">
        <v>1047</v>
      </c>
      <c r="C112" s="208" t="s">
        <v>34</v>
      </c>
      <c r="D112" s="188"/>
      <c r="E112" s="179">
        <f t="shared" si="21"/>
        <v>69.144903581267215</v>
      </c>
      <c r="F112" s="180">
        <f t="shared" si="22"/>
        <v>0</v>
      </c>
      <c r="G112" s="185"/>
      <c r="H112" s="186"/>
      <c r="I112" s="177"/>
      <c r="L112" s="179">
        <v>5.9</v>
      </c>
      <c r="M112" s="179">
        <f t="shared" si="18"/>
        <v>39.333333333333336</v>
      </c>
      <c r="N112" s="179">
        <f t="shared" si="19"/>
        <v>0</v>
      </c>
      <c r="O112" s="173"/>
      <c r="P112" s="212">
        <v>109016</v>
      </c>
      <c r="Q112" s="182">
        <v>22.082644628099175</v>
      </c>
      <c r="R112" s="183">
        <f t="shared" si="23"/>
        <v>29.811570247933886</v>
      </c>
      <c r="S112" s="183">
        <f t="shared" si="20"/>
        <v>0</v>
      </c>
    </row>
    <row r="113" spans="1:19" s="217" customFormat="1" ht="12" customHeight="1">
      <c r="A113" s="165">
        <f t="shared" si="16"/>
        <v>113005</v>
      </c>
      <c r="B113" s="207" t="s">
        <v>1048</v>
      </c>
      <c r="C113" s="258" t="s">
        <v>34</v>
      </c>
      <c r="D113" s="253">
        <v>36</v>
      </c>
      <c r="E113" s="251">
        <v>0</v>
      </c>
      <c r="F113" s="252">
        <f t="shared" si="22"/>
        <v>0</v>
      </c>
      <c r="G113" s="185"/>
      <c r="H113" s="186"/>
      <c r="I113" s="177"/>
      <c r="L113" s="179">
        <v>7.8</v>
      </c>
      <c r="M113" s="179">
        <f t="shared" si="18"/>
        <v>52</v>
      </c>
      <c r="N113" s="179">
        <f t="shared" si="19"/>
        <v>1872</v>
      </c>
      <c r="O113" s="173"/>
      <c r="P113" s="212">
        <v>113005</v>
      </c>
      <c r="Q113" s="182">
        <v>5.9338842975206614</v>
      </c>
      <c r="R113" s="183">
        <f t="shared" si="23"/>
        <v>8.0107438016528931</v>
      </c>
      <c r="S113" s="183">
        <f t="shared" si="20"/>
        <v>288.38677685950415</v>
      </c>
    </row>
    <row r="114" spans="1:19" s="217" customFormat="1" ht="12" customHeight="1">
      <c r="A114" s="165">
        <f t="shared" si="16"/>
        <v>113022</v>
      </c>
      <c r="B114" s="207" t="s">
        <v>1049</v>
      </c>
      <c r="C114" s="258" t="s">
        <v>34</v>
      </c>
      <c r="D114" s="253">
        <v>42</v>
      </c>
      <c r="E114" s="251">
        <v>0</v>
      </c>
      <c r="F114" s="252">
        <f t="shared" si="22"/>
        <v>0</v>
      </c>
      <c r="G114" s="185"/>
      <c r="H114" s="186"/>
      <c r="I114" s="177"/>
      <c r="L114" s="179">
        <v>5.9</v>
      </c>
      <c r="M114" s="179">
        <f t="shared" si="18"/>
        <v>39.333333333333336</v>
      </c>
      <c r="N114" s="179">
        <f t="shared" si="19"/>
        <v>1652</v>
      </c>
      <c r="O114" s="173"/>
      <c r="P114" s="212">
        <v>113022</v>
      </c>
      <c r="Q114" s="182">
        <v>19.834710743801654</v>
      </c>
      <c r="R114" s="183">
        <f t="shared" si="23"/>
        <v>26.776859504132236</v>
      </c>
      <c r="S114" s="183">
        <f t="shared" si="20"/>
        <v>1124.6280991735539</v>
      </c>
    </row>
    <row r="115" spans="1:19" s="217" customFormat="1" ht="12" customHeight="1">
      <c r="A115" s="165">
        <f t="shared" si="16"/>
        <v>113132</v>
      </c>
      <c r="B115" s="207" t="s">
        <v>1050</v>
      </c>
      <c r="C115" s="258" t="s">
        <v>34</v>
      </c>
      <c r="D115" s="253">
        <v>68</v>
      </c>
      <c r="E115" s="251">
        <v>0</v>
      </c>
      <c r="F115" s="252">
        <f t="shared" si="22"/>
        <v>0</v>
      </c>
      <c r="G115" s="185"/>
      <c r="H115" s="186"/>
      <c r="I115" s="177"/>
      <c r="L115" s="179">
        <v>4.55</v>
      </c>
      <c r="M115" s="179">
        <f t="shared" si="18"/>
        <v>30.333333333333332</v>
      </c>
      <c r="N115" s="179">
        <f t="shared" si="19"/>
        <v>2062.6666666666665</v>
      </c>
      <c r="O115" s="173"/>
      <c r="P115" s="212">
        <v>113132</v>
      </c>
      <c r="Q115" s="182">
        <v>10.66115702479339</v>
      </c>
      <c r="R115" s="183">
        <f t="shared" si="23"/>
        <v>14.392561983471078</v>
      </c>
      <c r="S115" s="183">
        <f t="shared" si="20"/>
        <v>978.69421487603324</v>
      </c>
    </row>
    <row r="116" spans="1:19" s="217" customFormat="1" ht="12" customHeight="1">
      <c r="A116" s="165">
        <f t="shared" si="16"/>
        <v>114002</v>
      </c>
      <c r="B116" s="207" t="s">
        <v>1051</v>
      </c>
      <c r="C116" s="258" t="s">
        <v>34</v>
      </c>
      <c r="D116" s="253">
        <v>72</v>
      </c>
      <c r="E116" s="251">
        <v>0</v>
      </c>
      <c r="F116" s="252">
        <f t="shared" si="22"/>
        <v>0</v>
      </c>
      <c r="G116" s="185"/>
      <c r="H116" s="186"/>
      <c r="I116" s="177"/>
      <c r="L116" s="179">
        <v>4.55</v>
      </c>
      <c r="M116" s="179">
        <f t="shared" si="18"/>
        <v>30.333333333333332</v>
      </c>
      <c r="N116" s="179">
        <f t="shared" si="19"/>
        <v>2184</v>
      </c>
      <c r="O116" s="173"/>
      <c r="P116" s="212">
        <v>114002</v>
      </c>
      <c r="Q116" s="182">
        <v>8.677685950413224</v>
      </c>
      <c r="R116" s="183">
        <f t="shared" si="23"/>
        <v>11.714876033057854</v>
      </c>
      <c r="S116" s="183">
        <f t="shared" si="20"/>
        <v>843.47107438016542</v>
      </c>
    </row>
    <row r="117" spans="1:19" s="217" customFormat="1" ht="11.25" customHeight="1">
      <c r="A117" s="218"/>
      <c r="B117" s="193" t="s">
        <v>992</v>
      </c>
      <c r="C117" s="260"/>
      <c r="D117" s="258"/>
      <c r="E117" s="251"/>
      <c r="F117" s="256">
        <f>SUM(F95:F116)</f>
        <v>0</v>
      </c>
      <c r="G117" s="198"/>
      <c r="H117" s="199"/>
      <c r="I117" s="215" t="e">
        <f>SUM(I95:I101)</f>
        <v>#REF!</v>
      </c>
      <c r="J117" s="201" t="e">
        <f>SUM(#REF!-I117)</f>
        <v>#REF!</v>
      </c>
      <c r="K117" s="201"/>
      <c r="L117" s="219"/>
      <c r="M117" s="219"/>
      <c r="N117" s="202">
        <f>SUM(N95:N116)</f>
        <v>53969.2</v>
      </c>
      <c r="O117" s="173"/>
      <c r="P117" s="207"/>
      <c r="Q117" s="182">
        <f>S117+N117</f>
        <v>90718.966942148749</v>
      </c>
      <c r="S117" s="202">
        <f>SUM(S95:S116)</f>
        <v>36749.766942148759</v>
      </c>
    </row>
    <row r="118" spans="1:19" s="217" customFormat="1" ht="12" customHeight="1">
      <c r="A118" s="218"/>
      <c r="B118" s="207"/>
      <c r="C118" s="260"/>
      <c r="D118" s="260"/>
      <c r="E118" s="260"/>
      <c r="F118" s="261"/>
      <c r="G118" s="220"/>
      <c r="H118" s="207"/>
      <c r="I118" s="207"/>
      <c r="L118" s="207"/>
      <c r="M118" s="207"/>
      <c r="N118" s="207"/>
      <c r="O118" s="173"/>
      <c r="P118" s="207"/>
      <c r="Q118" s="221"/>
      <c r="R118" s="183"/>
    </row>
    <row r="119" spans="1:19" s="217" customFormat="1" ht="11.25" customHeight="1">
      <c r="A119" s="165">
        <v>4</v>
      </c>
      <c r="B119" s="166" t="s">
        <v>1052</v>
      </c>
      <c r="C119" s="255"/>
      <c r="D119" s="253"/>
      <c r="E119" s="251"/>
      <c r="F119" s="252"/>
      <c r="G119" s="198"/>
      <c r="H119" s="199"/>
      <c r="I119" s="205"/>
      <c r="L119" s="195"/>
      <c r="M119" s="195"/>
      <c r="N119" s="195"/>
      <c r="O119" s="173"/>
      <c r="P119" s="174"/>
      <c r="Q119" s="206"/>
      <c r="R119" s="183"/>
    </row>
    <row r="120" spans="1:19" s="217" customFormat="1" ht="11.25" customHeight="1">
      <c r="A120" s="165">
        <f t="shared" ref="A120:A149" si="24">P120</f>
        <v>154026</v>
      </c>
      <c r="B120" s="207" t="s">
        <v>1053</v>
      </c>
      <c r="C120" s="258" t="s">
        <v>34</v>
      </c>
      <c r="D120" s="259">
        <f>SUM(D115+D116)*0.4</f>
        <v>56</v>
      </c>
      <c r="E120" s="251">
        <v>0</v>
      </c>
      <c r="F120" s="252">
        <f>D120*E120</f>
        <v>0</v>
      </c>
      <c r="G120" s="198"/>
      <c r="H120" s="199"/>
      <c r="I120" s="205"/>
      <c r="L120" s="179">
        <v>1.37</v>
      </c>
      <c r="M120" s="179">
        <f t="shared" ref="M120:M149" si="25">SUM(L120*(400/60))</f>
        <v>9.1333333333333346</v>
      </c>
      <c r="N120" s="179">
        <f t="shared" ref="N120:N149" si="26">M120*D120</f>
        <v>511.46666666666675</v>
      </c>
      <c r="O120" s="173"/>
      <c r="P120" s="212">
        <v>154026</v>
      </c>
      <c r="Q120" s="182">
        <v>5.4545454545454541</v>
      </c>
      <c r="R120" s="183">
        <f>Q120*1.35</f>
        <v>7.3636363636363633</v>
      </c>
      <c r="S120" s="183">
        <f t="shared" ref="S120:S149" si="27">D120*R120</f>
        <v>412.36363636363637</v>
      </c>
    </row>
    <row r="121" spans="1:19" s="217" customFormat="1" ht="11.25" customHeight="1">
      <c r="A121" s="165">
        <f t="shared" si="24"/>
        <v>154287</v>
      </c>
      <c r="B121" s="207" t="s">
        <v>1054</v>
      </c>
      <c r="C121" s="258" t="s">
        <v>34</v>
      </c>
      <c r="D121" s="259">
        <f>SUM(D95+D97+D99)*0.1</f>
        <v>130.20000000000002</v>
      </c>
      <c r="E121" s="251">
        <v>0</v>
      </c>
      <c r="F121" s="252">
        <f t="shared" ref="F121:F149" si="28">D121*E121</f>
        <v>0</v>
      </c>
      <c r="G121" s="198"/>
      <c r="H121" s="199"/>
      <c r="I121" s="205"/>
      <c r="L121" s="179">
        <v>1.46</v>
      </c>
      <c r="M121" s="179">
        <f t="shared" si="25"/>
        <v>9.7333333333333343</v>
      </c>
      <c r="N121" s="179">
        <f t="shared" si="26"/>
        <v>1267.2800000000002</v>
      </c>
      <c r="O121" s="173"/>
      <c r="P121" s="212">
        <v>154287</v>
      </c>
      <c r="Q121" s="182">
        <v>2.7272727272727271</v>
      </c>
      <c r="R121" s="183">
        <f t="shared" ref="R121:R149" si="29">Q121*1.35</f>
        <v>3.6818181818181817</v>
      </c>
      <c r="S121" s="183">
        <f t="shared" si="27"/>
        <v>479.37272727272733</v>
      </c>
    </row>
    <row r="122" spans="1:19" s="217" customFormat="1" ht="11.25" hidden="1" customHeight="1">
      <c r="A122" s="165">
        <f t="shared" si="24"/>
        <v>154050</v>
      </c>
      <c r="B122" s="207" t="s">
        <v>1055</v>
      </c>
      <c r="C122" s="208" t="s">
        <v>34</v>
      </c>
      <c r="D122" s="209">
        <v>0</v>
      </c>
      <c r="E122" s="179">
        <f t="shared" ref="E122:E147" si="30">M122+R122</f>
        <v>36.163085399449038</v>
      </c>
      <c r="F122" s="180">
        <f t="shared" si="28"/>
        <v>0</v>
      </c>
      <c r="G122" s="198"/>
      <c r="H122" s="199"/>
      <c r="I122" s="205"/>
      <c r="L122" s="179">
        <v>1.91</v>
      </c>
      <c r="M122" s="179">
        <f t="shared" si="25"/>
        <v>12.733333333333333</v>
      </c>
      <c r="N122" s="179">
        <f t="shared" si="26"/>
        <v>0</v>
      </c>
      <c r="O122" s="173"/>
      <c r="P122" s="212">
        <v>154050</v>
      </c>
      <c r="Q122" s="182">
        <v>17.355371900826448</v>
      </c>
      <c r="R122" s="183">
        <f t="shared" si="29"/>
        <v>23.429752066115707</v>
      </c>
      <c r="S122" s="183">
        <f t="shared" si="27"/>
        <v>0</v>
      </c>
    </row>
    <row r="123" spans="1:19" s="217" customFormat="1" ht="11.25" hidden="1" customHeight="1">
      <c r="A123" s="165">
        <f t="shared" si="24"/>
        <v>152073</v>
      </c>
      <c r="B123" s="207" t="s">
        <v>1056</v>
      </c>
      <c r="C123" s="208" t="s">
        <v>34</v>
      </c>
      <c r="D123" s="209">
        <v>0</v>
      </c>
      <c r="E123" s="179">
        <f t="shared" si="30"/>
        <v>75.841873278236932</v>
      </c>
      <c r="F123" s="180">
        <f t="shared" si="28"/>
        <v>0</v>
      </c>
      <c r="G123" s="198"/>
      <c r="H123" s="199"/>
      <c r="I123" s="205"/>
      <c r="L123" s="179">
        <v>8.23</v>
      </c>
      <c r="M123" s="179">
        <f t="shared" si="25"/>
        <v>54.866666666666674</v>
      </c>
      <c r="N123" s="179">
        <f t="shared" si="26"/>
        <v>0</v>
      </c>
      <c r="O123" s="173"/>
      <c r="P123" s="212">
        <v>152073</v>
      </c>
      <c r="Q123" s="182">
        <v>15.53719008264463</v>
      </c>
      <c r="R123" s="183">
        <f t="shared" si="29"/>
        <v>20.97520661157025</v>
      </c>
      <c r="S123" s="183">
        <f t="shared" si="27"/>
        <v>0</v>
      </c>
    </row>
    <row r="124" spans="1:19" s="217" customFormat="1" ht="11.25" hidden="1" customHeight="1">
      <c r="A124" s="165">
        <f t="shared" si="24"/>
        <v>152088</v>
      </c>
      <c r="B124" s="207" t="s">
        <v>1057</v>
      </c>
      <c r="C124" s="208" t="s">
        <v>34</v>
      </c>
      <c r="D124" s="211">
        <v>0</v>
      </c>
      <c r="E124" s="179">
        <f t="shared" si="30"/>
        <v>72.271625344352628</v>
      </c>
      <c r="F124" s="180">
        <f t="shared" si="28"/>
        <v>0</v>
      </c>
      <c r="G124" s="198"/>
      <c r="H124" s="199"/>
      <c r="I124" s="205"/>
      <c r="L124" s="179">
        <v>8.23</v>
      </c>
      <c r="M124" s="179">
        <f t="shared" si="25"/>
        <v>54.866666666666674</v>
      </c>
      <c r="N124" s="179">
        <f t="shared" si="26"/>
        <v>0</v>
      </c>
      <c r="O124" s="173"/>
      <c r="P124" s="212">
        <v>152088</v>
      </c>
      <c r="Q124" s="182">
        <v>12.892561983471074</v>
      </c>
      <c r="R124" s="183">
        <f t="shared" si="29"/>
        <v>17.404958677685951</v>
      </c>
      <c r="S124" s="183">
        <f t="shared" si="27"/>
        <v>0</v>
      </c>
    </row>
    <row r="125" spans="1:19" s="217" customFormat="1" ht="11.25" hidden="1" customHeight="1">
      <c r="A125" s="165">
        <f t="shared" si="24"/>
        <v>152075</v>
      </c>
      <c r="B125" s="207" t="s">
        <v>1058</v>
      </c>
      <c r="C125" s="208" t="s">
        <v>34</v>
      </c>
      <c r="D125" s="211">
        <v>0</v>
      </c>
      <c r="E125" s="179">
        <f t="shared" si="30"/>
        <v>95.484848484848499</v>
      </c>
      <c r="F125" s="180">
        <f t="shared" si="28"/>
        <v>0</v>
      </c>
      <c r="G125" s="198"/>
      <c r="H125" s="199"/>
      <c r="I125" s="205"/>
      <c r="L125" s="179">
        <v>8.8000000000000007</v>
      </c>
      <c r="M125" s="179">
        <f t="shared" si="25"/>
        <v>58.666666666666671</v>
      </c>
      <c r="N125" s="179">
        <f t="shared" si="26"/>
        <v>0</v>
      </c>
      <c r="O125" s="173"/>
      <c r="P125" s="212">
        <v>152075</v>
      </c>
      <c r="Q125" s="182">
        <v>27.272727272727273</v>
      </c>
      <c r="R125" s="183">
        <f t="shared" si="29"/>
        <v>36.81818181818182</v>
      </c>
      <c r="S125" s="183">
        <f t="shared" si="27"/>
        <v>0</v>
      </c>
    </row>
    <row r="126" spans="1:19" s="217" customFormat="1" ht="11.25" hidden="1" customHeight="1">
      <c r="A126" s="165">
        <f t="shared" si="24"/>
        <v>145069</v>
      </c>
      <c r="B126" s="207" t="s">
        <v>1059</v>
      </c>
      <c r="C126" s="208" t="s">
        <v>703</v>
      </c>
      <c r="D126" s="211"/>
      <c r="E126" s="179">
        <f t="shared" si="30"/>
        <v>46.272727272727273</v>
      </c>
      <c r="F126" s="180">
        <f t="shared" si="28"/>
        <v>0</v>
      </c>
      <c r="G126" s="198"/>
      <c r="H126" s="199"/>
      <c r="I126" s="205"/>
      <c r="L126" s="179">
        <v>5.0999999999999996</v>
      </c>
      <c r="M126" s="179">
        <f t="shared" si="25"/>
        <v>34</v>
      </c>
      <c r="N126" s="179">
        <f t="shared" si="26"/>
        <v>0</v>
      </c>
      <c r="O126" s="173"/>
      <c r="P126" s="212">
        <v>145069</v>
      </c>
      <c r="Q126" s="182">
        <v>9.0909090909090917</v>
      </c>
      <c r="R126" s="183">
        <f t="shared" si="29"/>
        <v>12.272727272727275</v>
      </c>
      <c r="S126" s="183">
        <f t="shared" si="27"/>
        <v>0</v>
      </c>
    </row>
    <row r="127" spans="1:19" s="217" customFormat="1" ht="11.25" hidden="1" customHeight="1">
      <c r="A127" s="165">
        <f t="shared" si="24"/>
        <v>145081</v>
      </c>
      <c r="B127" s="207" t="s">
        <v>1060</v>
      </c>
      <c r="C127" s="208" t="s">
        <v>703</v>
      </c>
      <c r="D127" s="211"/>
      <c r="E127" s="179">
        <f t="shared" si="30"/>
        <v>36.454545454545453</v>
      </c>
      <c r="F127" s="180">
        <f t="shared" si="28"/>
        <v>0</v>
      </c>
      <c r="G127" s="198"/>
      <c r="H127" s="199"/>
      <c r="I127" s="205"/>
      <c r="L127" s="179">
        <v>5.0999999999999996</v>
      </c>
      <c r="M127" s="179">
        <f t="shared" si="25"/>
        <v>34</v>
      </c>
      <c r="N127" s="179">
        <f t="shared" si="26"/>
        <v>0</v>
      </c>
      <c r="O127" s="173"/>
      <c r="P127" s="212">
        <v>145081</v>
      </c>
      <c r="Q127" s="182">
        <v>1.8181818181818183</v>
      </c>
      <c r="R127" s="183">
        <f t="shared" si="29"/>
        <v>2.454545454545455</v>
      </c>
      <c r="S127" s="183">
        <f t="shared" si="27"/>
        <v>0</v>
      </c>
    </row>
    <row r="128" spans="1:19" s="217" customFormat="1" ht="11.25" hidden="1" customHeight="1">
      <c r="A128" s="165">
        <f t="shared" si="24"/>
        <v>145078</v>
      </c>
      <c r="B128" s="207" t="s">
        <v>1061</v>
      </c>
      <c r="C128" s="208" t="s">
        <v>703</v>
      </c>
      <c r="D128" s="211"/>
      <c r="E128" s="179">
        <f t="shared" si="30"/>
        <v>39.243801652892564</v>
      </c>
      <c r="F128" s="180">
        <f t="shared" si="28"/>
        <v>0</v>
      </c>
      <c r="G128" s="198"/>
      <c r="H128" s="199"/>
      <c r="I128" s="205"/>
      <c r="L128" s="179">
        <v>5.0999999999999996</v>
      </c>
      <c r="M128" s="179">
        <f t="shared" si="25"/>
        <v>34</v>
      </c>
      <c r="N128" s="179">
        <f t="shared" si="26"/>
        <v>0</v>
      </c>
      <c r="O128" s="173"/>
      <c r="P128" s="212">
        <v>145078</v>
      </c>
      <c r="Q128" s="182">
        <v>3.8842975206611574</v>
      </c>
      <c r="R128" s="183">
        <f t="shared" si="29"/>
        <v>5.2438016528925626</v>
      </c>
      <c r="S128" s="183">
        <f t="shared" si="27"/>
        <v>0</v>
      </c>
    </row>
    <row r="129" spans="1:19" s="217" customFormat="1" ht="11.25" hidden="1" customHeight="1">
      <c r="A129" s="165">
        <f t="shared" si="24"/>
        <v>153016</v>
      </c>
      <c r="B129" s="207" t="s">
        <v>1062</v>
      </c>
      <c r="C129" s="208" t="s">
        <v>34</v>
      </c>
      <c r="D129" s="211"/>
      <c r="E129" s="179">
        <f t="shared" si="30"/>
        <v>119.31625344352616</v>
      </c>
      <c r="F129" s="180">
        <f t="shared" si="28"/>
        <v>0</v>
      </c>
      <c r="G129" s="198"/>
      <c r="H129" s="199"/>
      <c r="I129" s="205"/>
      <c r="L129" s="179">
        <v>12.04</v>
      </c>
      <c r="M129" s="179">
        <f t="shared" si="25"/>
        <v>80.266666666666666</v>
      </c>
      <c r="N129" s="179">
        <f t="shared" si="26"/>
        <v>0</v>
      </c>
      <c r="O129" s="173"/>
      <c r="P129" s="212">
        <v>153016</v>
      </c>
      <c r="Q129" s="182">
        <v>28.925619834710744</v>
      </c>
      <c r="R129" s="183">
        <f t="shared" si="29"/>
        <v>39.049586776859506</v>
      </c>
      <c r="S129" s="183">
        <f t="shared" si="27"/>
        <v>0</v>
      </c>
    </row>
    <row r="130" spans="1:19" s="217" customFormat="1" ht="11.25" hidden="1" customHeight="1">
      <c r="A130" s="165">
        <f t="shared" si="24"/>
        <v>160050</v>
      </c>
      <c r="B130" s="207" t="s">
        <v>1063</v>
      </c>
      <c r="C130" s="208" t="s">
        <v>703</v>
      </c>
      <c r="D130" s="211"/>
      <c r="E130" s="179">
        <f t="shared" si="30"/>
        <v>38.545454545454554</v>
      </c>
      <c r="F130" s="180">
        <f t="shared" si="28"/>
        <v>0</v>
      </c>
      <c r="G130" s="198"/>
      <c r="H130" s="199"/>
      <c r="I130" s="205"/>
      <c r="L130" s="179">
        <v>2.1</v>
      </c>
      <c r="M130" s="179">
        <f t="shared" si="25"/>
        <v>14.000000000000002</v>
      </c>
      <c r="N130" s="179">
        <f t="shared" si="26"/>
        <v>0</v>
      </c>
      <c r="O130" s="173"/>
      <c r="P130" s="212">
        <v>160050</v>
      </c>
      <c r="Q130" s="182">
        <v>18.181818181818183</v>
      </c>
      <c r="R130" s="183">
        <f t="shared" si="29"/>
        <v>24.54545454545455</v>
      </c>
      <c r="S130" s="183">
        <f t="shared" si="27"/>
        <v>0</v>
      </c>
    </row>
    <row r="131" spans="1:19" s="217" customFormat="1" ht="11.25" customHeight="1">
      <c r="A131" s="165">
        <f t="shared" si="24"/>
        <v>160002</v>
      </c>
      <c r="B131" s="207" t="s">
        <v>1064</v>
      </c>
      <c r="C131" s="258" t="s">
        <v>703</v>
      </c>
      <c r="D131" s="259">
        <v>2</v>
      </c>
      <c r="E131" s="251">
        <v>0</v>
      </c>
      <c r="F131" s="252">
        <f t="shared" si="28"/>
        <v>0</v>
      </c>
      <c r="G131" s="198"/>
      <c r="H131" s="199"/>
      <c r="I131" s="205"/>
      <c r="L131" s="179">
        <v>10.199999999999999</v>
      </c>
      <c r="M131" s="179">
        <f t="shared" si="25"/>
        <v>68</v>
      </c>
      <c r="N131" s="179">
        <f t="shared" si="26"/>
        <v>136</v>
      </c>
      <c r="O131" s="173"/>
      <c r="P131" s="181">
        <v>160002</v>
      </c>
      <c r="Q131" s="182">
        <v>14.462809917355372</v>
      </c>
      <c r="R131" s="183">
        <f t="shared" si="29"/>
        <v>19.524793388429753</v>
      </c>
      <c r="S131" s="183">
        <f t="shared" si="27"/>
        <v>39.049586776859506</v>
      </c>
    </row>
    <row r="132" spans="1:19" s="217" customFormat="1" ht="11.25" customHeight="1">
      <c r="A132" s="165">
        <f t="shared" si="24"/>
        <v>170028</v>
      </c>
      <c r="B132" s="207" t="s">
        <v>1065</v>
      </c>
      <c r="C132" s="258" t="s">
        <v>703</v>
      </c>
      <c r="D132" s="259">
        <f>SUM(D58+D60+D61+D62+D63+D68+D69+D76+D78+D79+D188+D194+D134)</f>
        <v>36</v>
      </c>
      <c r="E132" s="251">
        <v>0</v>
      </c>
      <c r="F132" s="252">
        <f t="shared" si="28"/>
        <v>0</v>
      </c>
      <c r="G132" s="198"/>
      <c r="H132" s="199"/>
      <c r="I132" s="205"/>
      <c r="L132" s="179">
        <v>12.2</v>
      </c>
      <c r="M132" s="179">
        <f t="shared" si="25"/>
        <v>81.333333333333329</v>
      </c>
      <c r="N132" s="179">
        <f t="shared" si="26"/>
        <v>2928</v>
      </c>
      <c r="O132" s="173"/>
      <c r="P132" s="181">
        <v>170028</v>
      </c>
      <c r="Q132" s="182">
        <v>5.6198347107438016</v>
      </c>
      <c r="R132" s="183">
        <f t="shared" si="29"/>
        <v>7.5867768595041323</v>
      </c>
      <c r="S132" s="183">
        <f t="shared" si="27"/>
        <v>273.12396694214874</v>
      </c>
    </row>
    <row r="133" spans="1:19" s="217" customFormat="1" ht="11.25" customHeight="1">
      <c r="A133" s="165">
        <f t="shared" si="24"/>
        <v>170094</v>
      </c>
      <c r="B133" s="207" t="s">
        <v>1066</v>
      </c>
      <c r="C133" s="258" t="s">
        <v>703</v>
      </c>
      <c r="D133" s="259">
        <v>4</v>
      </c>
      <c r="E133" s="251">
        <v>0</v>
      </c>
      <c r="F133" s="252">
        <f t="shared" si="28"/>
        <v>0</v>
      </c>
      <c r="G133" s="198"/>
      <c r="H133" s="199"/>
      <c r="I133" s="205"/>
      <c r="L133" s="179">
        <v>14.3</v>
      </c>
      <c r="M133" s="179">
        <f t="shared" si="25"/>
        <v>95.333333333333343</v>
      </c>
      <c r="N133" s="179">
        <f t="shared" si="26"/>
        <v>381.33333333333337</v>
      </c>
      <c r="O133" s="173"/>
      <c r="P133" s="181">
        <v>170094</v>
      </c>
      <c r="Q133" s="182">
        <v>20.66115702479339</v>
      </c>
      <c r="R133" s="183">
        <f t="shared" si="29"/>
        <v>27.892561983471079</v>
      </c>
      <c r="S133" s="183">
        <f t="shared" si="27"/>
        <v>111.57024793388432</v>
      </c>
    </row>
    <row r="134" spans="1:19" s="217" customFormat="1" ht="11.25" customHeight="1">
      <c r="A134" s="165">
        <f t="shared" si="24"/>
        <v>160020</v>
      </c>
      <c r="B134" s="207" t="s">
        <v>1067</v>
      </c>
      <c r="C134" s="258" t="s">
        <v>703</v>
      </c>
      <c r="D134" s="259">
        <v>3</v>
      </c>
      <c r="E134" s="251">
        <v>0</v>
      </c>
      <c r="F134" s="252">
        <f t="shared" si="28"/>
        <v>0</v>
      </c>
      <c r="G134" s="198"/>
      <c r="H134" s="199"/>
      <c r="I134" s="205"/>
      <c r="L134" s="179">
        <v>29.52</v>
      </c>
      <c r="M134" s="179">
        <f t="shared" si="25"/>
        <v>196.8</v>
      </c>
      <c r="N134" s="179">
        <f t="shared" si="26"/>
        <v>590.40000000000009</v>
      </c>
      <c r="O134" s="173"/>
      <c r="P134" s="207">
        <v>160020</v>
      </c>
      <c r="Q134" s="182">
        <v>14.87603305785124</v>
      </c>
      <c r="R134" s="183">
        <f t="shared" si="29"/>
        <v>20.082644628099175</v>
      </c>
      <c r="S134" s="183">
        <f t="shared" si="27"/>
        <v>60.247933884297524</v>
      </c>
    </row>
    <row r="135" spans="1:19" s="217" customFormat="1" ht="11.25" customHeight="1">
      <c r="A135" s="165">
        <f t="shared" si="24"/>
        <v>160027</v>
      </c>
      <c r="B135" s="207" t="s">
        <v>1068</v>
      </c>
      <c r="C135" s="258" t="s">
        <v>703</v>
      </c>
      <c r="D135" s="259">
        <v>1</v>
      </c>
      <c r="E135" s="251">
        <v>0</v>
      </c>
      <c r="F135" s="252">
        <f t="shared" si="28"/>
        <v>0</v>
      </c>
      <c r="G135" s="198"/>
      <c r="H135" s="199"/>
      <c r="I135" s="205"/>
      <c r="L135" s="179">
        <v>29.52</v>
      </c>
      <c r="M135" s="179">
        <f t="shared" si="25"/>
        <v>196.8</v>
      </c>
      <c r="N135" s="179">
        <f t="shared" si="26"/>
        <v>196.8</v>
      </c>
      <c r="O135" s="173"/>
      <c r="P135" s="207">
        <v>160027</v>
      </c>
      <c r="Q135" s="182">
        <v>28.925619834710744</v>
      </c>
      <c r="R135" s="183">
        <f t="shared" si="29"/>
        <v>39.049586776859506</v>
      </c>
      <c r="S135" s="183">
        <f t="shared" si="27"/>
        <v>39.049586776859506</v>
      </c>
    </row>
    <row r="136" spans="1:19" s="217" customFormat="1" ht="11.25" customHeight="1">
      <c r="A136" s="165">
        <f t="shared" si="24"/>
        <v>170053</v>
      </c>
      <c r="B136" s="207" t="s">
        <v>1069</v>
      </c>
      <c r="C136" s="258" t="s">
        <v>703</v>
      </c>
      <c r="D136" s="259">
        <v>1</v>
      </c>
      <c r="E136" s="251">
        <v>0</v>
      </c>
      <c r="F136" s="252">
        <f t="shared" si="28"/>
        <v>0</v>
      </c>
      <c r="G136" s="198"/>
      <c r="H136" s="199"/>
      <c r="I136" s="205"/>
      <c r="L136" s="179">
        <v>14.3</v>
      </c>
      <c r="M136" s="179">
        <f t="shared" si="25"/>
        <v>95.333333333333343</v>
      </c>
      <c r="N136" s="179">
        <f t="shared" si="26"/>
        <v>95.333333333333343</v>
      </c>
      <c r="O136" s="173"/>
      <c r="P136" s="207">
        <v>170053</v>
      </c>
      <c r="Q136" s="182">
        <v>20.66115702479339</v>
      </c>
      <c r="R136" s="183">
        <f t="shared" si="29"/>
        <v>27.892561983471079</v>
      </c>
      <c r="S136" s="183">
        <f t="shared" si="27"/>
        <v>27.892561983471079</v>
      </c>
    </row>
    <row r="137" spans="1:19" s="217" customFormat="1" ht="11.25" hidden="1" customHeight="1">
      <c r="A137" s="165">
        <f t="shared" si="24"/>
        <v>170134</v>
      </c>
      <c r="B137" s="207" t="s">
        <v>1070</v>
      </c>
      <c r="C137" s="208" t="s">
        <v>703</v>
      </c>
      <c r="D137" s="211"/>
      <c r="E137" s="179">
        <f t="shared" si="30"/>
        <v>277.6732782369146</v>
      </c>
      <c r="F137" s="180">
        <f t="shared" si="28"/>
        <v>0</v>
      </c>
      <c r="G137" s="198"/>
      <c r="H137" s="199"/>
      <c r="I137" s="205"/>
      <c r="L137" s="179">
        <v>34.119999999999997</v>
      </c>
      <c r="M137" s="179">
        <f t="shared" si="25"/>
        <v>227.46666666666667</v>
      </c>
      <c r="N137" s="179">
        <f t="shared" si="26"/>
        <v>0</v>
      </c>
      <c r="O137" s="173"/>
      <c r="P137" s="207">
        <v>170134</v>
      </c>
      <c r="Q137" s="182">
        <v>37.190082644628099</v>
      </c>
      <c r="R137" s="183">
        <f t="shared" si="29"/>
        <v>50.206611570247937</v>
      </c>
      <c r="S137" s="183">
        <f t="shared" si="27"/>
        <v>0</v>
      </c>
    </row>
    <row r="138" spans="1:19" s="217" customFormat="1" ht="11.25" hidden="1" customHeight="1">
      <c r="A138" s="165">
        <f t="shared" si="24"/>
        <v>220137</v>
      </c>
      <c r="B138" s="207" t="s">
        <v>1071</v>
      </c>
      <c r="C138" s="208" t="s">
        <v>703</v>
      </c>
      <c r="D138" s="209">
        <v>0</v>
      </c>
      <c r="E138" s="179">
        <f t="shared" si="30"/>
        <v>4158.25</v>
      </c>
      <c r="F138" s="180">
        <f t="shared" si="28"/>
        <v>0</v>
      </c>
      <c r="G138" s="198"/>
      <c r="H138" s="199"/>
      <c r="I138" s="205"/>
      <c r="L138" s="179">
        <v>240</v>
      </c>
      <c r="M138" s="179">
        <f t="shared" si="25"/>
        <v>1600</v>
      </c>
      <c r="N138" s="179">
        <f t="shared" si="26"/>
        <v>0</v>
      </c>
      <c r="O138" s="173"/>
      <c r="P138" s="207">
        <v>220137</v>
      </c>
      <c r="Q138" s="182">
        <v>1895</v>
      </c>
      <c r="R138" s="183">
        <f t="shared" si="29"/>
        <v>2558.25</v>
      </c>
      <c r="S138" s="183">
        <f t="shared" si="27"/>
        <v>0</v>
      </c>
    </row>
    <row r="139" spans="1:19" s="217" customFormat="1" ht="11.25" hidden="1" customHeight="1">
      <c r="A139" s="165">
        <f t="shared" si="24"/>
        <v>170023</v>
      </c>
      <c r="B139" s="207" t="s">
        <v>1072</v>
      </c>
      <c r="C139" s="208" t="s">
        <v>703</v>
      </c>
      <c r="D139" s="211"/>
      <c r="E139" s="179">
        <f t="shared" si="30"/>
        <v>248.66501377410469</v>
      </c>
      <c r="F139" s="180">
        <f t="shared" si="28"/>
        <v>0</v>
      </c>
      <c r="G139" s="198"/>
      <c r="H139" s="199"/>
      <c r="I139" s="205"/>
      <c r="L139" s="179">
        <v>34.119999999999997</v>
      </c>
      <c r="M139" s="179">
        <f t="shared" si="25"/>
        <v>227.46666666666667</v>
      </c>
      <c r="N139" s="179">
        <f t="shared" si="26"/>
        <v>0</v>
      </c>
      <c r="O139" s="173"/>
      <c r="P139" s="212">
        <v>170023</v>
      </c>
      <c r="Q139" s="182">
        <v>15.702479338842975</v>
      </c>
      <c r="R139" s="183">
        <f t="shared" si="29"/>
        <v>21.198347107438018</v>
      </c>
      <c r="S139" s="183">
        <f t="shared" si="27"/>
        <v>0</v>
      </c>
    </row>
    <row r="140" spans="1:19" s="190" customFormat="1" ht="12" customHeight="1">
      <c r="A140" s="165">
        <f t="shared" si="24"/>
        <v>171037</v>
      </c>
      <c r="B140" s="207" t="s">
        <v>1073</v>
      </c>
      <c r="C140" s="258" t="s">
        <v>703</v>
      </c>
      <c r="D140" s="259">
        <v>1</v>
      </c>
      <c r="E140" s="251">
        <v>0</v>
      </c>
      <c r="F140" s="252">
        <f t="shared" si="28"/>
        <v>0</v>
      </c>
      <c r="G140" s="185">
        <v>61.75</v>
      </c>
      <c r="H140" s="186">
        <f>SUM(D140*G140)</f>
        <v>61.75</v>
      </c>
      <c r="I140" s="177">
        <f>SUM(H140*1.19)</f>
        <v>73.482500000000002</v>
      </c>
      <c r="J140" s="217"/>
      <c r="K140" s="217"/>
      <c r="L140" s="179">
        <v>43.5</v>
      </c>
      <c r="M140" s="179">
        <f t="shared" si="25"/>
        <v>290</v>
      </c>
      <c r="N140" s="179">
        <f t="shared" si="26"/>
        <v>290</v>
      </c>
      <c r="O140" s="173"/>
      <c r="P140" s="181">
        <v>171037</v>
      </c>
      <c r="Q140" s="182">
        <v>65.289256198347104</v>
      </c>
      <c r="R140" s="183">
        <f t="shared" si="29"/>
        <v>88.140495867768593</v>
      </c>
      <c r="S140" s="183">
        <f t="shared" si="27"/>
        <v>88.140495867768593</v>
      </c>
    </row>
    <row r="141" spans="1:19" ht="12" hidden="1" customHeight="1">
      <c r="A141" s="165">
        <f t="shared" si="24"/>
        <v>150001</v>
      </c>
      <c r="B141" s="222" t="s">
        <v>1074</v>
      </c>
      <c r="C141" s="208" t="s">
        <v>34</v>
      </c>
      <c r="D141" s="208"/>
      <c r="E141" s="179">
        <f t="shared" si="30"/>
        <v>9.6763085399449054</v>
      </c>
      <c r="F141" s="180">
        <f t="shared" si="28"/>
        <v>0</v>
      </c>
      <c r="G141" s="171"/>
      <c r="H141" s="194"/>
      <c r="I141" s="196"/>
      <c r="L141" s="179">
        <v>1.1000000000000001</v>
      </c>
      <c r="M141" s="179">
        <f t="shared" si="25"/>
        <v>7.3333333333333339</v>
      </c>
      <c r="N141" s="179">
        <f t="shared" si="26"/>
        <v>0</v>
      </c>
      <c r="O141" s="173"/>
      <c r="P141" s="212">
        <v>150001</v>
      </c>
      <c r="Q141" s="182">
        <v>1.7355371900826448</v>
      </c>
      <c r="R141" s="183">
        <f t="shared" si="29"/>
        <v>2.3429752066115705</v>
      </c>
      <c r="S141" s="183">
        <f t="shared" si="27"/>
        <v>0</v>
      </c>
    </row>
    <row r="142" spans="1:19" ht="12" customHeight="1">
      <c r="A142" s="165">
        <f t="shared" si="24"/>
        <v>160025</v>
      </c>
      <c r="B142" s="207" t="s">
        <v>1075</v>
      </c>
      <c r="C142" s="258" t="s">
        <v>703</v>
      </c>
      <c r="D142" s="258">
        <v>8</v>
      </c>
      <c r="E142" s="251">
        <v>0</v>
      </c>
      <c r="F142" s="252">
        <f t="shared" si="28"/>
        <v>0</v>
      </c>
      <c r="G142" s="171"/>
      <c r="H142" s="194"/>
      <c r="I142" s="196"/>
      <c r="L142" s="179">
        <v>15.85</v>
      </c>
      <c r="M142" s="179">
        <f t="shared" si="25"/>
        <v>105.66666666666667</v>
      </c>
      <c r="N142" s="179">
        <f t="shared" si="26"/>
        <v>845.33333333333337</v>
      </c>
      <c r="O142" s="173"/>
      <c r="P142" s="212">
        <v>160025</v>
      </c>
      <c r="Q142" s="182">
        <v>12.809917355371901</v>
      </c>
      <c r="R142" s="183">
        <f t="shared" si="29"/>
        <v>17.293388429752067</v>
      </c>
      <c r="S142" s="183">
        <f t="shared" si="27"/>
        <v>138.34710743801654</v>
      </c>
    </row>
    <row r="143" spans="1:19" ht="12" customHeight="1">
      <c r="A143" s="165">
        <f t="shared" si="24"/>
        <v>160024</v>
      </c>
      <c r="B143" s="207" t="s">
        <v>1076</v>
      </c>
      <c r="C143" s="258" t="s">
        <v>703</v>
      </c>
      <c r="D143" s="258">
        <v>6</v>
      </c>
      <c r="E143" s="251">
        <v>0</v>
      </c>
      <c r="F143" s="252">
        <f t="shared" si="28"/>
        <v>0</v>
      </c>
      <c r="G143" s="171"/>
      <c r="H143" s="194"/>
      <c r="I143" s="196"/>
      <c r="L143" s="179">
        <v>3</v>
      </c>
      <c r="M143" s="179">
        <f t="shared" si="25"/>
        <v>20</v>
      </c>
      <c r="N143" s="179">
        <f t="shared" si="26"/>
        <v>120</v>
      </c>
      <c r="O143" s="173"/>
      <c r="P143" s="212">
        <v>160024</v>
      </c>
      <c r="Q143" s="182">
        <v>15.702479338842975</v>
      </c>
      <c r="R143" s="183">
        <f t="shared" si="29"/>
        <v>21.198347107438018</v>
      </c>
      <c r="S143" s="183">
        <f t="shared" si="27"/>
        <v>127.19008264462811</v>
      </c>
    </row>
    <row r="144" spans="1:19" ht="12" customHeight="1">
      <c r="A144" s="165">
        <f t="shared" si="24"/>
        <v>170106</v>
      </c>
      <c r="B144" s="207" t="s">
        <v>1077</v>
      </c>
      <c r="C144" s="258" t="s">
        <v>703</v>
      </c>
      <c r="D144" s="258">
        <v>1</v>
      </c>
      <c r="E144" s="251">
        <v>0</v>
      </c>
      <c r="F144" s="252">
        <f t="shared" si="28"/>
        <v>0</v>
      </c>
      <c r="G144" s="171"/>
      <c r="H144" s="194"/>
      <c r="I144" s="196"/>
      <c r="L144" s="179">
        <v>43.5</v>
      </c>
      <c r="M144" s="179">
        <f t="shared" si="25"/>
        <v>290</v>
      </c>
      <c r="N144" s="179">
        <f t="shared" si="26"/>
        <v>290</v>
      </c>
      <c r="O144" s="173"/>
      <c r="P144" s="212">
        <v>170106</v>
      </c>
      <c r="Q144" s="182">
        <v>311.57024793388433</v>
      </c>
      <c r="R144" s="183">
        <f t="shared" si="29"/>
        <v>420.61983471074387</v>
      </c>
      <c r="S144" s="183">
        <f t="shared" si="27"/>
        <v>420.61983471074387</v>
      </c>
    </row>
    <row r="145" spans="1:19" ht="12" hidden="1" customHeight="1">
      <c r="A145" s="165">
        <f t="shared" si="24"/>
        <v>471024</v>
      </c>
      <c r="B145" s="207" t="s">
        <v>1078</v>
      </c>
      <c r="C145" s="208" t="s">
        <v>34</v>
      </c>
      <c r="D145" s="208"/>
      <c r="E145" s="179">
        <f t="shared" si="30"/>
        <v>134.17685950413224</v>
      </c>
      <c r="F145" s="180">
        <f t="shared" si="28"/>
        <v>0</v>
      </c>
      <c r="G145" s="171"/>
      <c r="H145" s="194"/>
      <c r="I145" s="196"/>
      <c r="L145" s="179">
        <v>16.11</v>
      </c>
      <c r="M145" s="179">
        <f t="shared" si="25"/>
        <v>107.4</v>
      </c>
      <c r="N145" s="179">
        <f t="shared" si="26"/>
        <v>0</v>
      </c>
      <c r="O145" s="173"/>
      <c r="P145" s="207">
        <v>471024</v>
      </c>
      <c r="Q145" s="182">
        <v>19.834710743801654</v>
      </c>
      <c r="R145" s="183">
        <f t="shared" si="29"/>
        <v>26.776859504132236</v>
      </c>
      <c r="S145" s="183">
        <f t="shared" si="27"/>
        <v>0</v>
      </c>
    </row>
    <row r="146" spans="1:19" ht="12" hidden="1" customHeight="1">
      <c r="A146" s="165">
        <f t="shared" si="24"/>
        <v>471010</v>
      </c>
      <c r="B146" s="207" t="s">
        <v>1079</v>
      </c>
      <c r="C146" s="208" t="s">
        <v>703</v>
      </c>
      <c r="D146" s="208"/>
      <c r="E146" s="179">
        <f t="shared" si="30"/>
        <v>181.58980716253444</v>
      </c>
      <c r="F146" s="180">
        <f t="shared" si="28"/>
        <v>0</v>
      </c>
      <c r="G146" s="171"/>
      <c r="H146" s="194"/>
      <c r="I146" s="196"/>
      <c r="L146" s="179">
        <v>21.13</v>
      </c>
      <c r="M146" s="179">
        <f t="shared" si="25"/>
        <v>140.86666666666667</v>
      </c>
      <c r="N146" s="179">
        <f t="shared" si="26"/>
        <v>0</v>
      </c>
      <c r="O146" s="173"/>
      <c r="P146" s="207">
        <v>471010</v>
      </c>
      <c r="Q146" s="182">
        <v>30.165289256198349</v>
      </c>
      <c r="R146" s="183">
        <f t="shared" si="29"/>
        <v>40.723140495867774</v>
      </c>
      <c r="S146" s="183">
        <f t="shared" si="27"/>
        <v>0</v>
      </c>
    </row>
    <row r="147" spans="1:19" ht="12" hidden="1" customHeight="1">
      <c r="A147" s="165">
        <f t="shared" si="24"/>
        <v>471011</v>
      </c>
      <c r="B147" s="207" t="s">
        <v>1080</v>
      </c>
      <c r="C147" s="208" t="s">
        <v>703</v>
      </c>
      <c r="D147" s="208"/>
      <c r="E147" s="179">
        <f t="shared" si="30"/>
        <v>151.80055096418732</v>
      </c>
      <c r="F147" s="180">
        <f t="shared" si="28"/>
        <v>0</v>
      </c>
      <c r="G147" s="171"/>
      <c r="H147" s="194"/>
      <c r="I147" s="196"/>
      <c r="L147" s="179">
        <v>21.13</v>
      </c>
      <c r="M147" s="179">
        <f t="shared" si="25"/>
        <v>140.86666666666667</v>
      </c>
      <c r="N147" s="179">
        <f t="shared" si="26"/>
        <v>0</v>
      </c>
      <c r="O147" s="173"/>
      <c r="P147" s="207">
        <v>471011</v>
      </c>
      <c r="Q147" s="182">
        <v>8.0991735537190088</v>
      </c>
      <c r="R147" s="183">
        <f t="shared" si="29"/>
        <v>10.933884297520663</v>
      </c>
      <c r="S147" s="183">
        <f t="shared" si="27"/>
        <v>0</v>
      </c>
    </row>
    <row r="148" spans="1:19" ht="12" customHeight="1">
      <c r="A148" s="165">
        <f t="shared" si="24"/>
        <v>162050</v>
      </c>
      <c r="B148" s="207" t="s">
        <v>1081</v>
      </c>
      <c r="C148" s="258" t="s">
        <v>703</v>
      </c>
      <c r="D148" s="258">
        <v>1</v>
      </c>
      <c r="E148" s="251">
        <v>0</v>
      </c>
      <c r="F148" s="252">
        <f t="shared" si="28"/>
        <v>0</v>
      </c>
      <c r="G148" s="171"/>
      <c r="H148" s="194"/>
      <c r="I148" s="196"/>
      <c r="L148" s="179">
        <v>28.4</v>
      </c>
      <c r="M148" s="179">
        <f t="shared" si="25"/>
        <v>189.33333333333334</v>
      </c>
      <c r="N148" s="179">
        <f t="shared" si="26"/>
        <v>189.33333333333334</v>
      </c>
      <c r="O148" s="173"/>
      <c r="P148" s="207">
        <v>162050</v>
      </c>
      <c r="Q148" s="182">
        <v>208.26446280991735</v>
      </c>
      <c r="R148" s="183">
        <f t="shared" si="29"/>
        <v>281.15702479338842</v>
      </c>
      <c r="S148" s="183">
        <f t="shared" si="27"/>
        <v>281.15702479338842</v>
      </c>
    </row>
    <row r="149" spans="1:19" ht="12" customHeight="1">
      <c r="A149" s="165">
        <f t="shared" si="24"/>
        <v>160015</v>
      </c>
      <c r="B149" s="207" t="s">
        <v>1082</v>
      </c>
      <c r="C149" s="258" t="s">
        <v>703</v>
      </c>
      <c r="D149" s="258">
        <v>160</v>
      </c>
      <c r="E149" s="251">
        <v>0</v>
      </c>
      <c r="F149" s="252">
        <f t="shared" si="28"/>
        <v>0</v>
      </c>
      <c r="G149" s="171"/>
      <c r="H149" s="194"/>
      <c r="I149" s="196"/>
      <c r="L149" s="179">
        <v>2.7</v>
      </c>
      <c r="M149" s="179">
        <f t="shared" si="25"/>
        <v>18.000000000000004</v>
      </c>
      <c r="N149" s="179">
        <f t="shared" si="26"/>
        <v>2880.0000000000005</v>
      </c>
      <c r="O149" s="173"/>
      <c r="P149" s="207">
        <v>160015</v>
      </c>
      <c r="Q149" s="182">
        <v>5.123966942148761</v>
      </c>
      <c r="R149" s="183">
        <f t="shared" si="29"/>
        <v>6.9173553719008281</v>
      </c>
      <c r="S149" s="183">
        <f t="shared" si="27"/>
        <v>1106.7768595041325</v>
      </c>
    </row>
    <row r="150" spans="1:19" s="217" customFormat="1" ht="12" customHeight="1">
      <c r="A150" s="192"/>
      <c r="B150" s="193" t="s">
        <v>992</v>
      </c>
      <c r="C150" s="262"/>
      <c r="D150" s="263"/>
      <c r="E150" s="264"/>
      <c r="F150" s="256">
        <f>SUM(F120:F149)</f>
        <v>0</v>
      </c>
      <c r="G150" s="225"/>
      <c r="H150" s="224"/>
      <c r="I150" s="200">
        <f>SUM(I140:I140)</f>
        <v>73.482500000000002</v>
      </c>
      <c r="J150" s="201" t="e">
        <f>SUM(#REF!-I150)</f>
        <v>#REF!</v>
      </c>
      <c r="K150" s="201"/>
      <c r="L150" s="223"/>
      <c r="M150" s="223"/>
      <c r="N150" s="202">
        <f>SUM(N120:N149)</f>
        <v>10721.279999999999</v>
      </c>
      <c r="O150" s="173"/>
      <c r="P150" s="181"/>
      <c r="Q150" s="182">
        <f>N150+S150</f>
        <v>14326.181652892561</v>
      </c>
      <c r="S150" s="202">
        <f>SUM(S120:S149)</f>
        <v>3604.9016528925622</v>
      </c>
    </row>
    <row r="151" spans="1:19" s="217" customFormat="1" ht="12" customHeight="1">
      <c r="A151" s="218"/>
      <c r="B151" s="207"/>
      <c r="C151" s="260"/>
      <c r="D151" s="260"/>
      <c r="E151" s="260"/>
      <c r="F151" s="261"/>
      <c r="G151" s="220"/>
      <c r="H151" s="207"/>
      <c r="I151" s="207"/>
      <c r="L151" s="207"/>
      <c r="M151" s="207"/>
      <c r="N151" s="207"/>
      <c r="O151" s="173"/>
      <c r="P151" s="207"/>
      <c r="Q151" s="221"/>
      <c r="R151" s="183"/>
    </row>
    <row r="152" spans="1:19" s="217" customFormat="1" ht="12" hidden="1" customHeight="1">
      <c r="A152" s="165">
        <f t="shared" ref="A152:A173" si="31">P152</f>
        <v>471179</v>
      </c>
      <c r="B152" s="207" t="s">
        <v>1083</v>
      </c>
      <c r="C152" s="211" t="s">
        <v>34</v>
      </c>
      <c r="D152" s="209">
        <v>0</v>
      </c>
      <c r="E152" s="179">
        <f t="shared" ref="E152:E173" si="32">M152+R152</f>
        <v>89.259641873278241</v>
      </c>
      <c r="F152" s="180">
        <f>D152*E152</f>
        <v>0</v>
      </c>
      <c r="G152" s="226"/>
      <c r="H152" s="227"/>
      <c r="I152" s="194"/>
      <c r="J152" s="144"/>
      <c r="K152" s="144"/>
      <c r="L152" s="179">
        <v>10</v>
      </c>
      <c r="M152" s="179">
        <f t="shared" ref="M152:M173" si="33">SUM(L152*(400/60))</f>
        <v>66.666666666666671</v>
      </c>
      <c r="N152" s="179">
        <f t="shared" ref="N152:N173" si="34">M152*D152</f>
        <v>0</v>
      </c>
      <c r="O152" s="173"/>
      <c r="P152" s="174">
        <v>471179</v>
      </c>
      <c r="Q152" s="182">
        <v>16.735537190082646</v>
      </c>
      <c r="R152" s="183">
        <f t="shared" ref="R152:R173" si="35">Q152*1.35</f>
        <v>22.592975206611573</v>
      </c>
      <c r="S152" s="183">
        <f t="shared" ref="S152:S173" si="36">D152*R152</f>
        <v>0</v>
      </c>
    </row>
    <row r="153" spans="1:19" s="217" customFormat="1" ht="12" hidden="1" customHeight="1">
      <c r="A153" s="165">
        <f t="shared" si="31"/>
        <v>471024</v>
      </c>
      <c r="B153" s="207" t="s">
        <v>1084</v>
      </c>
      <c r="C153" s="211" t="s">
        <v>34</v>
      </c>
      <c r="D153" s="209">
        <v>0</v>
      </c>
      <c r="E153" s="179">
        <f t="shared" si="32"/>
        <v>94.336088154269987</v>
      </c>
      <c r="F153" s="180">
        <f t="shared" ref="F153:F173" si="37">D153*E153</f>
        <v>0</v>
      </c>
      <c r="G153" s="226"/>
      <c r="H153" s="227"/>
      <c r="I153" s="194"/>
      <c r="J153" s="144"/>
      <c r="K153" s="144"/>
      <c r="L153" s="179">
        <v>10</v>
      </c>
      <c r="M153" s="179">
        <f t="shared" si="33"/>
        <v>66.666666666666671</v>
      </c>
      <c r="N153" s="179">
        <f t="shared" si="34"/>
        <v>0</v>
      </c>
      <c r="O153" s="173"/>
      <c r="P153" s="207">
        <v>471024</v>
      </c>
      <c r="Q153" s="182">
        <v>20.495867768595044</v>
      </c>
      <c r="R153" s="183">
        <f t="shared" si="35"/>
        <v>27.669421487603312</v>
      </c>
      <c r="S153" s="183">
        <f t="shared" si="36"/>
        <v>0</v>
      </c>
    </row>
    <row r="154" spans="1:19" s="217" customFormat="1" ht="12" hidden="1" customHeight="1">
      <c r="A154" s="165">
        <f t="shared" si="31"/>
        <v>471004</v>
      </c>
      <c r="B154" s="207" t="s">
        <v>1085</v>
      </c>
      <c r="C154" s="211" t="s">
        <v>34</v>
      </c>
      <c r="D154" s="209">
        <v>0</v>
      </c>
      <c r="E154" s="179">
        <f t="shared" si="32"/>
        <v>108.61707988980717</v>
      </c>
      <c r="F154" s="180">
        <f t="shared" si="37"/>
        <v>0</v>
      </c>
      <c r="G154" s="226"/>
      <c r="H154" s="227"/>
      <c r="I154" s="194"/>
      <c r="J154" s="144"/>
      <c r="K154" s="144"/>
      <c r="L154" s="179">
        <v>10</v>
      </c>
      <c r="M154" s="179">
        <f t="shared" si="33"/>
        <v>66.666666666666671</v>
      </c>
      <c r="N154" s="179">
        <f t="shared" si="34"/>
        <v>0</v>
      </c>
      <c r="O154" s="173"/>
      <c r="P154" s="207">
        <v>471004</v>
      </c>
      <c r="Q154" s="182">
        <v>31.074380165289259</v>
      </c>
      <c r="R154" s="183">
        <f t="shared" si="35"/>
        <v>41.950413223140501</v>
      </c>
      <c r="S154" s="183">
        <f t="shared" si="36"/>
        <v>0</v>
      </c>
    </row>
    <row r="155" spans="1:19" s="217" customFormat="1" ht="12" hidden="1" customHeight="1">
      <c r="A155" s="165">
        <f t="shared" si="31"/>
        <v>471052</v>
      </c>
      <c r="B155" s="207" t="s">
        <v>1086</v>
      </c>
      <c r="C155" s="211" t="s">
        <v>703</v>
      </c>
      <c r="D155" s="209">
        <v>0</v>
      </c>
      <c r="E155" s="179">
        <f t="shared" si="32"/>
        <v>120.66804407713499</v>
      </c>
      <c r="F155" s="180">
        <f t="shared" si="37"/>
        <v>0</v>
      </c>
      <c r="G155" s="226"/>
      <c r="H155" s="227"/>
      <c r="I155" s="194"/>
      <c r="J155" s="144"/>
      <c r="K155" s="144"/>
      <c r="L155" s="179">
        <v>14</v>
      </c>
      <c r="M155" s="179">
        <f t="shared" si="33"/>
        <v>93.333333333333343</v>
      </c>
      <c r="N155" s="179">
        <f t="shared" si="34"/>
        <v>0</v>
      </c>
      <c r="O155" s="173"/>
      <c r="P155" s="207">
        <v>471052</v>
      </c>
      <c r="Q155" s="182">
        <v>20.24793388429752</v>
      </c>
      <c r="R155" s="183">
        <f t="shared" si="35"/>
        <v>27.334710743801654</v>
      </c>
      <c r="S155" s="183">
        <f t="shared" si="36"/>
        <v>0</v>
      </c>
    </row>
    <row r="156" spans="1:19" s="217" customFormat="1" ht="12" hidden="1" customHeight="1">
      <c r="A156" s="165">
        <f t="shared" si="31"/>
        <v>471009</v>
      </c>
      <c r="B156" s="176" t="s">
        <v>1087</v>
      </c>
      <c r="C156" s="211" t="s">
        <v>703</v>
      </c>
      <c r="D156" s="209">
        <v>0</v>
      </c>
      <c r="E156" s="179">
        <f t="shared" si="32"/>
        <v>110.068870523416</v>
      </c>
      <c r="F156" s="180">
        <f t="shared" si="37"/>
        <v>0</v>
      </c>
      <c r="G156" s="185"/>
      <c r="H156" s="186"/>
      <c r="I156" s="177"/>
      <c r="L156" s="179">
        <v>14</v>
      </c>
      <c r="M156" s="179">
        <f t="shared" si="33"/>
        <v>93.333333333333343</v>
      </c>
      <c r="N156" s="179">
        <f t="shared" si="34"/>
        <v>0</v>
      </c>
      <c r="O156" s="173"/>
      <c r="P156" s="181">
        <v>471009</v>
      </c>
      <c r="Q156" s="182">
        <v>12.396694214876034</v>
      </c>
      <c r="R156" s="183">
        <f t="shared" si="35"/>
        <v>16.735537190082646</v>
      </c>
      <c r="S156" s="183">
        <f t="shared" si="36"/>
        <v>0</v>
      </c>
    </row>
    <row r="157" spans="1:19" s="217" customFormat="1" ht="12" hidden="1" customHeight="1">
      <c r="A157" s="165">
        <f t="shared" si="31"/>
        <v>471010</v>
      </c>
      <c r="B157" s="176" t="s">
        <v>1088</v>
      </c>
      <c r="C157" s="211" t="s">
        <v>703</v>
      </c>
      <c r="D157" s="209">
        <v>0</v>
      </c>
      <c r="E157" s="179">
        <f t="shared" si="32"/>
        <v>134.05647382920111</v>
      </c>
      <c r="F157" s="180">
        <f t="shared" si="37"/>
        <v>0</v>
      </c>
      <c r="G157" s="185"/>
      <c r="H157" s="186"/>
      <c r="I157" s="177"/>
      <c r="L157" s="179">
        <v>14</v>
      </c>
      <c r="M157" s="179">
        <f t="shared" si="33"/>
        <v>93.333333333333343</v>
      </c>
      <c r="N157" s="179">
        <f t="shared" si="34"/>
        <v>0</v>
      </c>
      <c r="O157" s="173"/>
      <c r="P157" s="181">
        <v>471010</v>
      </c>
      <c r="Q157" s="182">
        <v>30.165289256198349</v>
      </c>
      <c r="R157" s="183">
        <f t="shared" si="35"/>
        <v>40.723140495867774</v>
      </c>
      <c r="S157" s="183">
        <f t="shared" si="36"/>
        <v>0</v>
      </c>
    </row>
    <row r="158" spans="1:19" s="217" customFormat="1" ht="12" hidden="1" customHeight="1">
      <c r="A158" s="165">
        <f t="shared" si="31"/>
        <v>471033</v>
      </c>
      <c r="B158" s="207" t="s">
        <v>1089</v>
      </c>
      <c r="C158" s="211" t="s">
        <v>703</v>
      </c>
      <c r="D158" s="209">
        <v>0</v>
      </c>
      <c r="E158" s="179">
        <f t="shared" si="32"/>
        <v>112.30027548209367</v>
      </c>
      <c r="F158" s="180">
        <f t="shared" si="37"/>
        <v>0</v>
      </c>
      <c r="G158" s="185"/>
      <c r="H158" s="186"/>
      <c r="I158" s="177"/>
      <c r="L158" s="179">
        <v>14</v>
      </c>
      <c r="M158" s="179">
        <f t="shared" si="33"/>
        <v>93.333333333333343</v>
      </c>
      <c r="N158" s="179">
        <f t="shared" si="34"/>
        <v>0</v>
      </c>
      <c r="O158" s="173"/>
      <c r="P158" s="207">
        <v>471033</v>
      </c>
      <c r="Q158" s="182">
        <v>14.049586776859504</v>
      </c>
      <c r="R158" s="183">
        <f t="shared" si="35"/>
        <v>18.966942148760332</v>
      </c>
      <c r="S158" s="183">
        <f t="shared" si="36"/>
        <v>0</v>
      </c>
    </row>
    <row r="159" spans="1:19" s="217" customFormat="1" ht="12" hidden="1" customHeight="1">
      <c r="A159" s="165"/>
      <c r="B159" s="207" t="s">
        <v>1090</v>
      </c>
      <c r="C159" s="211" t="s">
        <v>703</v>
      </c>
      <c r="D159" s="209">
        <v>0</v>
      </c>
      <c r="E159" s="179">
        <f>M159+R159</f>
        <v>128.43333333333334</v>
      </c>
      <c r="F159" s="180">
        <f>D159*E159</f>
        <v>0</v>
      </c>
      <c r="G159" s="185"/>
      <c r="H159" s="186"/>
      <c r="I159" s="177"/>
      <c r="L159" s="179">
        <v>14</v>
      </c>
      <c r="M159" s="179">
        <f t="shared" si="33"/>
        <v>93.333333333333343</v>
      </c>
      <c r="N159" s="179">
        <f>M159*D159</f>
        <v>0</v>
      </c>
      <c r="O159" s="173"/>
      <c r="P159" s="207">
        <v>471033</v>
      </c>
      <c r="Q159" s="182">
        <v>26</v>
      </c>
      <c r="R159" s="183">
        <f t="shared" si="35"/>
        <v>35.1</v>
      </c>
      <c r="S159" s="183">
        <f>D159*R159</f>
        <v>0</v>
      </c>
    </row>
    <row r="160" spans="1:19" s="217" customFormat="1" ht="12" hidden="1" customHeight="1">
      <c r="A160" s="165">
        <f t="shared" si="31"/>
        <v>471052</v>
      </c>
      <c r="B160" s="207" t="s">
        <v>1091</v>
      </c>
      <c r="C160" s="211" t="s">
        <v>703</v>
      </c>
      <c r="D160" s="209">
        <v>0</v>
      </c>
      <c r="E160" s="179">
        <f t="shared" si="32"/>
        <v>94.001377410468322</v>
      </c>
      <c r="F160" s="180">
        <f t="shared" si="37"/>
        <v>0</v>
      </c>
      <c r="G160" s="185"/>
      <c r="H160" s="186"/>
      <c r="I160" s="177"/>
      <c r="L160" s="179">
        <v>10</v>
      </c>
      <c r="M160" s="179">
        <f t="shared" si="33"/>
        <v>66.666666666666671</v>
      </c>
      <c r="N160" s="179">
        <f t="shared" si="34"/>
        <v>0</v>
      </c>
      <c r="O160" s="173"/>
      <c r="P160" s="207">
        <v>471052</v>
      </c>
      <c r="Q160" s="182">
        <v>20.24793388429752</v>
      </c>
      <c r="R160" s="183">
        <f t="shared" si="35"/>
        <v>27.334710743801654</v>
      </c>
      <c r="S160" s="183">
        <f t="shared" si="36"/>
        <v>0</v>
      </c>
    </row>
    <row r="161" spans="1:19" s="217" customFormat="1" ht="12" hidden="1" customHeight="1">
      <c r="A161" s="165">
        <f t="shared" si="31"/>
        <v>471041</v>
      </c>
      <c r="B161" s="207" t="s">
        <v>1092</v>
      </c>
      <c r="C161" s="211" t="s">
        <v>703</v>
      </c>
      <c r="D161" s="209">
        <v>0</v>
      </c>
      <c r="E161" s="179">
        <f t="shared" si="32"/>
        <v>147.41735537190084</v>
      </c>
      <c r="F161" s="180">
        <f t="shared" si="37"/>
        <v>0</v>
      </c>
      <c r="G161" s="185"/>
      <c r="H161" s="186"/>
      <c r="I161" s="177"/>
      <c r="L161" s="179">
        <v>15</v>
      </c>
      <c r="M161" s="179">
        <f t="shared" si="33"/>
        <v>100</v>
      </c>
      <c r="N161" s="179">
        <f t="shared" si="34"/>
        <v>0</v>
      </c>
      <c r="O161" s="173"/>
      <c r="P161" s="207">
        <v>471041</v>
      </c>
      <c r="Q161" s="182">
        <v>35.123966942148762</v>
      </c>
      <c r="R161" s="183">
        <f t="shared" si="35"/>
        <v>47.417355371900832</v>
      </c>
      <c r="S161" s="183">
        <f t="shared" si="36"/>
        <v>0</v>
      </c>
    </row>
    <row r="162" spans="1:19" s="217" customFormat="1" ht="12" hidden="1" customHeight="1">
      <c r="A162" s="165">
        <f t="shared" si="31"/>
        <v>471034</v>
      </c>
      <c r="B162" s="207" t="s">
        <v>1093</v>
      </c>
      <c r="C162" s="211" t="s">
        <v>703</v>
      </c>
      <c r="D162" s="209">
        <v>0</v>
      </c>
      <c r="E162" s="179">
        <f t="shared" si="32"/>
        <v>119.10468319559229</v>
      </c>
      <c r="F162" s="180">
        <f t="shared" si="37"/>
        <v>0</v>
      </c>
      <c r="G162" s="185"/>
      <c r="H162" s="186"/>
      <c r="I162" s="177"/>
      <c r="L162" s="179">
        <v>10</v>
      </c>
      <c r="M162" s="179">
        <f t="shared" si="33"/>
        <v>66.666666666666671</v>
      </c>
      <c r="N162" s="179">
        <f t="shared" si="34"/>
        <v>0</v>
      </c>
      <c r="O162" s="173"/>
      <c r="P162" s="207">
        <v>471034</v>
      </c>
      <c r="Q162" s="182">
        <v>38.84297520661157</v>
      </c>
      <c r="R162" s="183">
        <f t="shared" si="35"/>
        <v>52.438016528925623</v>
      </c>
      <c r="S162" s="183">
        <f t="shared" si="36"/>
        <v>0</v>
      </c>
    </row>
    <row r="163" spans="1:19" s="217" customFormat="1" ht="12" hidden="1" customHeight="1">
      <c r="A163" s="165">
        <f t="shared" si="31"/>
        <v>471011</v>
      </c>
      <c r="B163" s="207" t="s">
        <v>1094</v>
      </c>
      <c r="C163" s="211" t="s">
        <v>703</v>
      </c>
      <c r="D163" s="209">
        <v>0</v>
      </c>
      <c r="E163" s="179">
        <f t="shared" si="32"/>
        <v>183.93388429752065</v>
      </c>
      <c r="F163" s="180">
        <f t="shared" si="37"/>
        <v>0</v>
      </c>
      <c r="G163" s="185"/>
      <c r="H163" s="186"/>
      <c r="I163" s="177"/>
      <c r="L163" s="179">
        <v>25.95</v>
      </c>
      <c r="M163" s="179">
        <f t="shared" si="33"/>
        <v>173</v>
      </c>
      <c r="N163" s="179">
        <f t="shared" si="34"/>
        <v>0</v>
      </c>
      <c r="O163" s="173"/>
      <c r="P163" s="207">
        <v>471011</v>
      </c>
      <c r="Q163" s="182">
        <v>8.0991735537190088</v>
      </c>
      <c r="R163" s="183">
        <f t="shared" si="35"/>
        <v>10.933884297520663</v>
      </c>
      <c r="S163" s="183">
        <f t="shared" si="36"/>
        <v>0</v>
      </c>
    </row>
    <row r="164" spans="1:19" s="217" customFormat="1" ht="12" hidden="1" customHeight="1">
      <c r="A164" s="165">
        <f t="shared" si="31"/>
        <v>170074</v>
      </c>
      <c r="B164" s="207" t="s">
        <v>1095</v>
      </c>
      <c r="C164" s="211" t="s">
        <v>703</v>
      </c>
      <c r="D164" s="209">
        <v>0</v>
      </c>
      <c r="E164" s="179">
        <f t="shared" si="32"/>
        <v>686.88333333333344</v>
      </c>
      <c r="F164" s="180">
        <f t="shared" si="37"/>
        <v>0</v>
      </c>
      <c r="G164" s="185"/>
      <c r="H164" s="186"/>
      <c r="I164" s="177"/>
      <c r="L164" s="179">
        <v>29.12</v>
      </c>
      <c r="M164" s="179">
        <f t="shared" si="33"/>
        <v>194.13333333333335</v>
      </c>
      <c r="N164" s="179">
        <f t="shared" si="34"/>
        <v>0</v>
      </c>
      <c r="O164" s="173"/>
      <c r="P164" s="207">
        <v>170074</v>
      </c>
      <c r="Q164" s="182">
        <v>365</v>
      </c>
      <c r="R164" s="183">
        <f t="shared" si="35"/>
        <v>492.75000000000006</v>
      </c>
      <c r="S164" s="183">
        <f t="shared" si="36"/>
        <v>0</v>
      </c>
    </row>
    <row r="165" spans="1:19" s="217" customFormat="1" ht="12" hidden="1" customHeight="1">
      <c r="A165" s="165">
        <f t="shared" si="31"/>
        <v>471250</v>
      </c>
      <c r="B165" s="207" t="s">
        <v>1096</v>
      </c>
      <c r="C165" s="211" t="s">
        <v>703</v>
      </c>
      <c r="D165" s="209">
        <v>0</v>
      </c>
      <c r="E165" s="179">
        <f t="shared" si="32"/>
        <v>373.15426997245186</v>
      </c>
      <c r="F165" s="180">
        <f t="shared" si="37"/>
        <v>0</v>
      </c>
      <c r="G165" s="185"/>
      <c r="H165" s="186"/>
      <c r="I165" s="177"/>
      <c r="L165" s="179">
        <v>22</v>
      </c>
      <c r="M165" s="179">
        <f t="shared" si="33"/>
        <v>146.66666666666669</v>
      </c>
      <c r="N165" s="179">
        <f t="shared" si="34"/>
        <v>0</v>
      </c>
      <c r="O165" s="173"/>
      <c r="P165" s="207">
        <v>471250</v>
      </c>
      <c r="Q165" s="182">
        <v>167.76859504132233</v>
      </c>
      <c r="R165" s="183">
        <f t="shared" si="35"/>
        <v>226.48760330578517</v>
      </c>
      <c r="S165" s="183">
        <f t="shared" si="36"/>
        <v>0</v>
      </c>
    </row>
    <row r="166" spans="1:19" s="217" customFormat="1" ht="12" hidden="1" customHeight="1">
      <c r="A166" s="165">
        <f t="shared" si="31"/>
        <v>0</v>
      </c>
      <c r="B166" s="207" t="s">
        <v>1097</v>
      </c>
      <c r="C166" s="211" t="s">
        <v>703</v>
      </c>
      <c r="D166" s="209">
        <v>0</v>
      </c>
      <c r="E166" s="179">
        <f t="shared" si="32"/>
        <v>160.27548209366392</v>
      </c>
      <c r="F166" s="180">
        <f t="shared" si="37"/>
        <v>0</v>
      </c>
      <c r="G166" s="185"/>
      <c r="H166" s="186"/>
      <c r="I166" s="177"/>
      <c r="L166" s="179">
        <v>14</v>
      </c>
      <c r="M166" s="179">
        <f t="shared" si="33"/>
        <v>93.333333333333343</v>
      </c>
      <c r="N166" s="179">
        <f t="shared" si="34"/>
        <v>0</v>
      </c>
      <c r="O166" s="173"/>
      <c r="P166" s="207"/>
      <c r="Q166" s="182">
        <v>49.586776859504134</v>
      </c>
      <c r="R166" s="183">
        <f t="shared" si="35"/>
        <v>66.942148760330582</v>
      </c>
      <c r="S166" s="183">
        <f t="shared" si="36"/>
        <v>0</v>
      </c>
    </row>
    <row r="167" spans="1:19" s="217" customFormat="1" ht="12" hidden="1" customHeight="1">
      <c r="A167" s="165">
        <f t="shared" si="31"/>
        <v>471085</v>
      </c>
      <c r="B167" s="207" t="s">
        <v>1098</v>
      </c>
      <c r="C167" s="211" t="s">
        <v>703</v>
      </c>
      <c r="D167" s="209">
        <v>0</v>
      </c>
      <c r="E167" s="179">
        <f t="shared" si="32"/>
        <v>321.47382920110192</v>
      </c>
      <c r="F167" s="180">
        <f t="shared" si="37"/>
        <v>0</v>
      </c>
      <c r="G167" s="185"/>
      <c r="H167" s="186"/>
      <c r="I167" s="177"/>
      <c r="L167" s="179">
        <v>35</v>
      </c>
      <c r="M167" s="179">
        <f t="shared" si="33"/>
        <v>233.33333333333334</v>
      </c>
      <c r="N167" s="179">
        <f t="shared" si="34"/>
        <v>0</v>
      </c>
      <c r="O167" s="173"/>
      <c r="P167" s="207">
        <v>471085</v>
      </c>
      <c r="Q167" s="182">
        <v>65.289256198347104</v>
      </c>
      <c r="R167" s="183">
        <f t="shared" si="35"/>
        <v>88.140495867768593</v>
      </c>
      <c r="S167" s="183">
        <f t="shared" si="36"/>
        <v>0</v>
      </c>
    </row>
    <row r="168" spans="1:19" s="217" customFormat="1" ht="12" hidden="1" customHeight="1">
      <c r="A168" s="165">
        <f t="shared" si="31"/>
        <v>471122</v>
      </c>
      <c r="B168" s="207" t="s">
        <v>1099</v>
      </c>
      <c r="C168" s="211" t="s">
        <v>703</v>
      </c>
      <c r="D168" s="209">
        <v>0</v>
      </c>
      <c r="E168" s="179">
        <f t="shared" si="32"/>
        <v>38.465564738292017</v>
      </c>
      <c r="F168" s="180">
        <f t="shared" si="37"/>
        <v>0</v>
      </c>
      <c r="G168" s="185"/>
      <c r="H168" s="186"/>
      <c r="I168" s="177"/>
      <c r="L168" s="179">
        <v>5</v>
      </c>
      <c r="M168" s="179">
        <f t="shared" si="33"/>
        <v>33.333333333333336</v>
      </c>
      <c r="N168" s="179">
        <f t="shared" si="34"/>
        <v>0</v>
      </c>
      <c r="O168" s="173"/>
      <c r="P168" s="207">
        <v>471122</v>
      </c>
      <c r="Q168" s="182">
        <v>3.8016528925619832</v>
      </c>
      <c r="R168" s="183">
        <f t="shared" si="35"/>
        <v>5.1322314049586781</v>
      </c>
      <c r="S168" s="183">
        <f t="shared" si="36"/>
        <v>0</v>
      </c>
    </row>
    <row r="169" spans="1:19" s="217" customFormat="1" ht="12" hidden="1" customHeight="1">
      <c r="A169" s="165">
        <f t="shared" si="31"/>
        <v>471006</v>
      </c>
      <c r="B169" s="207" t="s">
        <v>1100</v>
      </c>
      <c r="C169" s="211" t="s">
        <v>703</v>
      </c>
      <c r="D169" s="209">
        <v>0</v>
      </c>
      <c r="E169" s="179">
        <f t="shared" si="32"/>
        <v>134.05647382920111</v>
      </c>
      <c r="F169" s="180">
        <f t="shared" si="37"/>
        <v>0</v>
      </c>
      <c r="G169" s="185"/>
      <c r="H169" s="186"/>
      <c r="I169" s="177"/>
      <c r="L169" s="179">
        <v>14</v>
      </c>
      <c r="M169" s="179">
        <f t="shared" si="33"/>
        <v>93.333333333333343</v>
      </c>
      <c r="N169" s="179">
        <f t="shared" si="34"/>
        <v>0</v>
      </c>
      <c r="O169" s="173"/>
      <c r="P169" s="181">
        <v>471006</v>
      </c>
      <c r="Q169" s="182">
        <v>30.165289256198349</v>
      </c>
      <c r="R169" s="183">
        <f t="shared" si="35"/>
        <v>40.723140495867774</v>
      </c>
      <c r="S169" s="183">
        <f t="shared" si="36"/>
        <v>0</v>
      </c>
    </row>
    <row r="170" spans="1:19" s="217" customFormat="1" ht="12" hidden="1" customHeight="1">
      <c r="A170" s="165">
        <f t="shared" si="31"/>
        <v>471013</v>
      </c>
      <c r="B170" s="207" t="s">
        <v>1101</v>
      </c>
      <c r="C170" s="211" t="s">
        <v>703</v>
      </c>
      <c r="D170" s="209">
        <v>0</v>
      </c>
      <c r="E170" s="179">
        <f t="shared" si="32"/>
        <v>819.50413223140504</v>
      </c>
      <c r="F170" s="180">
        <f t="shared" si="37"/>
        <v>0</v>
      </c>
      <c r="G170" s="185"/>
      <c r="H170" s="186"/>
      <c r="I170" s="177"/>
      <c r="L170" s="179">
        <v>60</v>
      </c>
      <c r="M170" s="179">
        <f t="shared" si="33"/>
        <v>400</v>
      </c>
      <c r="N170" s="179">
        <f t="shared" si="34"/>
        <v>0</v>
      </c>
      <c r="O170" s="173"/>
      <c r="P170" s="181">
        <v>471013</v>
      </c>
      <c r="Q170" s="182">
        <v>310.74380165289256</v>
      </c>
      <c r="R170" s="183">
        <f t="shared" si="35"/>
        <v>419.50413223140498</v>
      </c>
      <c r="S170" s="183">
        <f t="shared" si="36"/>
        <v>0</v>
      </c>
    </row>
    <row r="171" spans="1:19" s="217" customFormat="1" ht="12" hidden="1" customHeight="1">
      <c r="A171" s="165">
        <f t="shared" si="31"/>
        <v>471062</v>
      </c>
      <c r="B171" s="207" t="s">
        <v>1102</v>
      </c>
      <c r="C171" s="211" t="s">
        <v>703</v>
      </c>
      <c r="D171" s="211"/>
      <c r="E171" s="179">
        <f t="shared" si="32"/>
        <v>147.89256198347107</v>
      </c>
      <c r="F171" s="180">
        <f t="shared" si="37"/>
        <v>0</v>
      </c>
      <c r="G171" s="185"/>
      <c r="H171" s="186"/>
      <c r="I171" s="177"/>
      <c r="L171" s="179">
        <v>18</v>
      </c>
      <c r="M171" s="179">
        <f t="shared" si="33"/>
        <v>120</v>
      </c>
      <c r="N171" s="179">
        <f t="shared" si="34"/>
        <v>0</v>
      </c>
      <c r="O171" s="173"/>
      <c r="P171" s="181">
        <v>471062</v>
      </c>
      <c r="Q171" s="182">
        <v>20.66115702479339</v>
      </c>
      <c r="R171" s="183">
        <f t="shared" si="35"/>
        <v>27.892561983471079</v>
      </c>
      <c r="S171" s="183">
        <f t="shared" si="36"/>
        <v>0</v>
      </c>
    </row>
    <row r="172" spans="1:19" s="217" customFormat="1" ht="12" hidden="1" customHeight="1">
      <c r="A172" s="165">
        <f t="shared" si="31"/>
        <v>471043</v>
      </c>
      <c r="B172" s="207" t="s">
        <v>1103</v>
      </c>
      <c r="C172" s="211" t="s">
        <v>703</v>
      </c>
      <c r="D172" s="209">
        <v>0</v>
      </c>
      <c r="E172" s="179">
        <f t="shared" si="32"/>
        <v>146.21900826446281</v>
      </c>
      <c r="F172" s="180">
        <f t="shared" si="37"/>
        <v>0</v>
      </c>
      <c r="G172" s="185"/>
      <c r="H172" s="186"/>
      <c r="I172" s="177"/>
      <c r="L172" s="179">
        <v>18</v>
      </c>
      <c r="M172" s="179">
        <f t="shared" si="33"/>
        <v>120</v>
      </c>
      <c r="N172" s="179">
        <f t="shared" si="34"/>
        <v>0</v>
      </c>
      <c r="O172" s="173"/>
      <c r="P172" s="181">
        <v>471043</v>
      </c>
      <c r="Q172" s="182">
        <v>19.421487603305785</v>
      </c>
      <c r="R172" s="183">
        <f t="shared" si="35"/>
        <v>26.219008264462811</v>
      </c>
      <c r="S172" s="183">
        <f t="shared" si="36"/>
        <v>0</v>
      </c>
    </row>
    <row r="173" spans="1:19" s="217" customFormat="1" ht="12" hidden="1" customHeight="1">
      <c r="A173" s="165">
        <f t="shared" si="31"/>
        <v>471031</v>
      </c>
      <c r="B173" s="207" t="s">
        <v>1104</v>
      </c>
      <c r="C173" s="211" t="s">
        <v>703</v>
      </c>
      <c r="D173" s="209">
        <v>0</v>
      </c>
      <c r="E173" s="179">
        <f t="shared" si="32"/>
        <v>138.96694214876032</v>
      </c>
      <c r="F173" s="180">
        <f t="shared" si="37"/>
        <v>0</v>
      </c>
      <c r="G173" s="185"/>
      <c r="H173" s="186"/>
      <c r="I173" s="177"/>
      <c r="L173" s="179">
        <v>18</v>
      </c>
      <c r="M173" s="179">
        <f t="shared" si="33"/>
        <v>120</v>
      </c>
      <c r="N173" s="179">
        <f t="shared" si="34"/>
        <v>0</v>
      </c>
      <c r="O173" s="173"/>
      <c r="P173" s="181">
        <v>471031</v>
      </c>
      <c r="Q173" s="182">
        <v>14.049586776859504</v>
      </c>
      <c r="R173" s="183">
        <f t="shared" si="35"/>
        <v>18.966942148760332</v>
      </c>
      <c r="S173" s="183">
        <f t="shared" si="36"/>
        <v>0</v>
      </c>
    </row>
    <row r="174" spans="1:19" ht="12" hidden="1" customHeight="1">
      <c r="A174" s="192"/>
      <c r="B174" s="193" t="s">
        <v>992</v>
      </c>
      <c r="C174" s="193"/>
      <c r="D174" s="223"/>
      <c r="E174" s="224"/>
      <c r="F174" s="197">
        <f>SUM(F152:F173)</f>
        <v>0</v>
      </c>
      <c r="G174" s="225"/>
      <c r="H174" s="224"/>
      <c r="I174" s="200">
        <f>SUM(I156:I167)</f>
        <v>0</v>
      </c>
      <c r="J174" s="201" t="e">
        <f>SUM(#REF!-I174)</f>
        <v>#REF!</v>
      </c>
      <c r="K174" s="201"/>
      <c r="L174" s="223"/>
      <c r="M174" s="223"/>
      <c r="N174" s="202">
        <f>SUM(N152:N173)</f>
        <v>0</v>
      </c>
      <c r="O174" s="173"/>
      <c r="P174" s="181"/>
      <c r="Q174" s="206"/>
      <c r="S174" s="202">
        <f>SUM(S152:S173)</f>
        <v>0</v>
      </c>
    </row>
    <row r="175" spans="1:19" ht="12" hidden="1" customHeight="1">
      <c r="A175" s="218"/>
      <c r="B175" s="207" t="s">
        <v>1106</v>
      </c>
      <c r="C175" s="211" t="s">
        <v>34</v>
      </c>
      <c r="D175" s="211"/>
      <c r="E175" s="179">
        <v>120</v>
      </c>
      <c r="F175" s="180">
        <f t="shared" ref="F175:F181" si="38">SUM(D175*E175)</f>
        <v>0</v>
      </c>
      <c r="L175" s="179">
        <v>60</v>
      </c>
      <c r="M175" s="179">
        <v>120</v>
      </c>
      <c r="N175" s="179">
        <f t="shared" ref="N175:N181" si="39">SUM(D175*M175)</f>
        <v>0</v>
      </c>
      <c r="O175" s="173"/>
      <c r="P175" s="207"/>
      <c r="Q175" s="228"/>
      <c r="R175" s="183">
        <f t="shared" ref="R175:R181" si="40">Q175/1.1</f>
        <v>0</v>
      </c>
      <c r="S175" s="183">
        <f t="shared" ref="S175:S181" si="41">D175*R175</f>
        <v>0</v>
      </c>
    </row>
    <row r="176" spans="1:19" ht="12" hidden="1" customHeight="1">
      <c r="A176" s="218"/>
      <c r="B176" s="207" t="s">
        <v>1107</v>
      </c>
      <c r="C176" s="211" t="s">
        <v>34</v>
      </c>
      <c r="D176" s="211"/>
      <c r="E176" s="179">
        <v>83.333333333333343</v>
      </c>
      <c r="F176" s="180">
        <f t="shared" si="38"/>
        <v>0</v>
      </c>
      <c r="L176" s="179">
        <v>20</v>
      </c>
      <c r="M176" s="179">
        <f t="shared" ref="M176:M181" si="42">SUM(L176*(250/60))</f>
        <v>83.333333333333343</v>
      </c>
      <c r="N176" s="179">
        <f t="shared" si="39"/>
        <v>0</v>
      </c>
      <c r="O176" s="173"/>
      <c r="P176" s="207"/>
      <c r="Q176" s="228"/>
      <c r="R176" s="183">
        <f t="shared" si="40"/>
        <v>0</v>
      </c>
      <c r="S176" s="183">
        <f t="shared" si="41"/>
        <v>0</v>
      </c>
    </row>
    <row r="177" spans="1:19" ht="12" hidden="1" customHeight="1">
      <c r="A177" s="218"/>
      <c r="B177" s="207" t="s">
        <v>1108</v>
      </c>
      <c r="C177" s="211" t="s">
        <v>34</v>
      </c>
      <c r="D177" s="211"/>
      <c r="E177" s="179">
        <v>80</v>
      </c>
      <c r="F177" s="180">
        <f t="shared" si="38"/>
        <v>0</v>
      </c>
      <c r="L177" s="179">
        <v>22</v>
      </c>
      <c r="M177" s="179">
        <v>80</v>
      </c>
      <c r="N177" s="179">
        <f t="shared" si="39"/>
        <v>0</v>
      </c>
      <c r="O177" s="173"/>
      <c r="P177" s="207"/>
      <c r="Q177" s="228"/>
      <c r="R177" s="183">
        <f t="shared" si="40"/>
        <v>0</v>
      </c>
      <c r="S177" s="183">
        <f t="shared" si="41"/>
        <v>0</v>
      </c>
    </row>
    <row r="178" spans="1:19" ht="12" hidden="1" customHeight="1">
      <c r="A178" s="218"/>
      <c r="B178" s="207" t="s">
        <v>1109</v>
      </c>
      <c r="C178" s="211" t="s">
        <v>33</v>
      </c>
      <c r="D178" s="211"/>
      <c r="E178" s="179">
        <v>5</v>
      </c>
      <c r="F178" s="180">
        <f t="shared" si="38"/>
        <v>0</v>
      </c>
      <c r="L178" s="179">
        <v>1.2</v>
      </c>
      <c r="M178" s="179">
        <f t="shared" si="42"/>
        <v>5</v>
      </c>
      <c r="N178" s="179">
        <f t="shared" si="39"/>
        <v>0</v>
      </c>
      <c r="O178" s="173"/>
      <c r="P178" s="207"/>
      <c r="Q178" s="228"/>
      <c r="R178" s="183">
        <f t="shared" si="40"/>
        <v>0</v>
      </c>
      <c r="S178" s="183">
        <f t="shared" si="41"/>
        <v>0</v>
      </c>
    </row>
    <row r="179" spans="1:19" ht="12" hidden="1" customHeight="1">
      <c r="A179" s="218"/>
      <c r="B179" s="207" t="s">
        <v>1110</v>
      </c>
      <c r="C179" s="211" t="s">
        <v>32</v>
      </c>
      <c r="D179" s="211"/>
      <c r="E179" s="179">
        <v>125.00000000000001</v>
      </c>
      <c r="F179" s="180">
        <f t="shared" si="38"/>
        <v>0</v>
      </c>
      <c r="L179" s="179">
        <v>30</v>
      </c>
      <c r="M179" s="179">
        <f t="shared" si="42"/>
        <v>125.00000000000001</v>
      </c>
      <c r="N179" s="179">
        <f t="shared" si="39"/>
        <v>0</v>
      </c>
      <c r="O179" s="173"/>
      <c r="P179" s="207"/>
      <c r="Q179" s="228"/>
      <c r="R179" s="183">
        <f t="shared" si="40"/>
        <v>0</v>
      </c>
      <c r="S179" s="183">
        <f t="shared" si="41"/>
        <v>0</v>
      </c>
    </row>
    <row r="180" spans="1:19" ht="12" hidden="1" customHeight="1">
      <c r="A180" s="218"/>
      <c r="B180" s="207" t="s">
        <v>1111</v>
      </c>
      <c r="C180" s="211" t="s">
        <v>32</v>
      </c>
      <c r="D180" s="211"/>
      <c r="E180" s="179">
        <v>125.00000000000001</v>
      </c>
      <c r="F180" s="180">
        <f t="shared" si="38"/>
        <v>0</v>
      </c>
      <c r="L180" s="179">
        <v>30</v>
      </c>
      <c r="M180" s="179">
        <f t="shared" si="42"/>
        <v>125.00000000000001</v>
      </c>
      <c r="N180" s="179">
        <f t="shared" si="39"/>
        <v>0</v>
      </c>
      <c r="O180" s="173"/>
      <c r="P180" s="207"/>
      <c r="Q180" s="228"/>
      <c r="R180" s="183">
        <f t="shared" si="40"/>
        <v>0</v>
      </c>
      <c r="S180" s="183">
        <f t="shared" si="41"/>
        <v>0</v>
      </c>
    </row>
    <row r="181" spans="1:19" ht="12" hidden="1" customHeight="1">
      <c r="A181" s="218"/>
      <c r="B181" s="207" t="s">
        <v>1112</v>
      </c>
      <c r="C181" s="211" t="s">
        <v>703</v>
      </c>
      <c r="D181" s="211"/>
      <c r="E181" s="179">
        <v>229.16666666666669</v>
      </c>
      <c r="F181" s="180">
        <f t="shared" si="38"/>
        <v>0</v>
      </c>
      <c r="L181" s="179">
        <v>55</v>
      </c>
      <c r="M181" s="179">
        <f t="shared" si="42"/>
        <v>229.16666666666669</v>
      </c>
      <c r="N181" s="179">
        <f t="shared" si="39"/>
        <v>0</v>
      </c>
      <c r="O181" s="173"/>
      <c r="P181" s="207"/>
      <c r="Q181" s="228"/>
      <c r="R181" s="183">
        <f t="shared" si="40"/>
        <v>0</v>
      </c>
      <c r="S181" s="183">
        <f t="shared" si="41"/>
        <v>0</v>
      </c>
    </row>
    <row r="182" spans="1:19" ht="12" hidden="1" customHeight="1">
      <c r="A182" s="192"/>
      <c r="B182" s="193" t="s">
        <v>992</v>
      </c>
      <c r="C182" s="193"/>
      <c r="D182" s="223"/>
      <c r="E182" s="224"/>
      <c r="F182" s="197">
        <f>SUM(F175:F181)</f>
        <v>0</v>
      </c>
      <c r="G182" s="225"/>
      <c r="H182" s="224"/>
      <c r="I182" s="200">
        <f>SUM(I181:I181)</f>
        <v>0</v>
      </c>
      <c r="J182" s="201" t="e">
        <f>SUM(#REF!-I182)</f>
        <v>#REF!</v>
      </c>
      <c r="K182" s="201"/>
      <c r="L182" s="223"/>
      <c r="M182" s="223"/>
      <c r="N182" s="202">
        <f>SUM(N175:N181)</f>
        <v>0</v>
      </c>
      <c r="O182" s="173"/>
      <c r="P182" s="181"/>
      <c r="Q182" s="206"/>
      <c r="S182" s="202">
        <f>SUM(S175:S181)</f>
        <v>0</v>
      </c>
    </row>
    <row r="183" spans="1:19" ht="12" customHeight="1">
      <c r="A183" s="165">
        <v>7</v>
      </c>
      <c r="B183" s="166" t="s">
        <v>1113</v>
      </c>
      <c r="C183" s="259"/>
      <c r="D183" s="255"/>
      <c r="E183" s="255"/>
      <c r="F183" s="257"/>
      <c r="G183" s="144"/>
      <c r="J183" s="229"/>
      <c r="K183" s="229"/>
      <c r="L183" s="194"/>
      <c r="M183" s="194"/>
      <c r="N183" s="194"/>
      <c r="O183" s="173"/>
      <c r="P183" s="181"/>
      <c r="Q183" s="228"/>
      <c r="R183" s="183"/>
    </row>
    <row r="184" spans="1:19" ht="12" customHeight="1">
      <c r="A184" s="230"/>
      <c r="B184" s="231" t="s">
        <v>1114</v>
      </c>
      <c r="C184" s="258" t="s">
        <v>948</v>
      </c>
      <c r="D184" s="258">
        <v>0.5</v>
      </c>
      <c r="E184" s="251">
        <v>0</v>
      </c>
      <c r="F184" s="252">
        <f>D184*E184</f>
        <v>0</v>
      </c>
      <c r="G184" s="144"/>
      <c r="J184" s="229"/>
      <c r="K184" s="229"/>
      <c r="L184" s="179">
        <v>480</v>
      </c>
      <c r="M184" s="179">
        <f t="shared" ref="M184:M212" si="43">SUM(L184*(400/60))</f>
        <v>3200</v>
      </c>
      <c r="N184" s="179">
        <f t="shared" ref="N184:N212" si="44">SUM(D184*M184)</f>
        <v>1600</v>
      </c>
      <c r="O184" s="173"/>
      <c r="P184" s="181"/>
      <c r="Q184" s="182">
        <v>7250</v>
      </c>
      <c r="R184" s="183">
        <f t="shared" ref="R184:R212" si="45">Q184*1.35</f>
        <v>9787.5</v>
      </c>
      <c r="S184" s="183">
        <f t="shared" ref="S184:S212" si="46">D184*R184</f>
        <v>4893.75</v>
      </c>
    </row>
    <row r="185" spans="1:19" ht="12" customHeight="1">
      <c r="A185" s="165">
        <f t="shared" ref="A185:A206" si="47">P185</f>
        <v>244457</v>
      </c>
      <c r="B185" s="222" t="s">
        <v>1115</v>
      </c>
      <c r="C185" s="259" t="s">
        <v>703</v>
      </c>
      <c r="D185" s="259">
        <v>2</v>
      </c>
      <c r="E185" s="251">
        <v>0</v>
      </c>
      <c r="F185" s="252">
        <f t="shared" ref="F185:F213" si="48">D185*E185</f>
        <v>0</v>
      </c>
      <c r="G185" s="144"/>
      <c r="J185" s="229"/>
      <c r="K185" s="229"/>
      <c r="L185" s="179">
        <v>36.92</v>
      </c>
      <c r="M185" s="179">
        <f t="shared" si="43"/>
        <v>246.13333333333335</v>
      </c>
      <c r="N185" s="179">
        <f t="shared" si="44"/>
        <v>492.26666666666671</v>
      </c>
      <c r="O185" s="173"/>
      <c r="P185" s="232">
        <v>244457</v>
      </c>
      <c r="Q185" s="182">
        <v>400.82644628099177</v>
      </c>
      <c r="R185" s="183">
        <f t="shared" si="45"/>
        <v>541.11570247933889</v>
      </c>
      <c r="S185" s="183">
        <f t="shared" si="46"/>
        <v>1082.2314049586778</v>
      </c>
    </row>
    <row r="186" spans="1:19" ht="12" hidden="1" customHeight="1">
      <c r="A186" s="165">
        <f t="shared" si="47"/>
        <v>261434</v>
      </c>
      <c r="B186" s="222" t="s">
        <v>1116</v>
      </c>
      <c r="C186" s="211" t="s">
        <v>703</v>
      </c>
      <c r="D186" s="209">
        <v>0</v>
      </c>
      <c r="E186" s="179">
        <f t="shared" ref="E186:E207" si="49">M186+R186</f>
        <v>8437.1074380165301</v>
      </c>
      <c r="F186" s="180">
        <f t="shared" si="48"/>
        <v>0</v>
      </c>
      <c r="G186" s="144"/>
      <c r="J186" s="229"/>
      <c r="K186" s="229"/>
      <c r="L186" s="179">
        <v>480</v>
      </c>
      <c r="M186" s="179">
        <f t="shared" si="43"/>
        <v>3200</v>
      </c>
      <c r="N186" s="179">
        <f t="shared" si="44"/>
        <v>0</v>
      </c>
      <c r="O186" s="173"/>
      <c r="P186" s="212">
        <v>261434</v>
      </c>
      <c r="Q186" s="182">
        <v>3879.3388429752067</v>
      </c>
      <c r="R186" s="183">
        <f t="shared" si="45"/>
        <v>5237.1074380165292</v>
      </c>
      <c r="S186" s="183">
        <f t="shared" si="46"/>
        <v>0</v>
      </c>
    </row>
    <row r="187" spans="1:19" ht="12" hidden="1" customHeight="1">
      <c r="A187" s="165">
        <f t="shared" si="47"/>
        <v>250125</v>
      </c>
      <c r="B187" s="222" t="s">
        <v>1117</v>
      </c>
      <c r="C187" s="211" t="s">
        <v>703</v>
      </c>
      <c r="D187" s="211">
        <v>0</v>
      </c>
      <c r="E187" s="179">
        <f t="shared" si="49"/>
        <v>368.33333333333337</v>
      </c>
      <c r="F187" s="180">
        <f t="shared" si="48"/>
        <v>0</v>
      </c>
      <c r="G187" s="144"/>
      <c r="J187" s="229"/>
      <c r="K187" s="229"/>
      <c r="L187" s="179">
        <v>35</v>
      </c>
      <c r="M187" s="179">
        <f t="shared" si="43"/>
        <v>233.33333333333334</v>
      </c>
      <c r="N187" s="179">
        <f t="shared" si="44"/>
        <v>0</v>
      </c>
      <c r="O187" s="173"/>
      <c r="P187" s="212">
        <v>250125</v>
      </c>
      <c r="Q187" s="182">
        <v>100</v>
      </c>
      <c r="R187" s="183">
        <f t="shared" si="45"/>
        <v>135</v>
      </c>
      <c r="S187" s="183">
        <f t="shared" si="46"/>
        <v>0</v>
      </c>
    </row>
    <row r="188" spans="1:19" ht="12" customHeight="1">
      <c r="A188" s="165">
        <f t="shared" si="47"/>
        <v>241386</v>
      </c>
      <c r="B188" s="222" t="s">
        <v>1118</v>
      </c>
      <c r="C188" s="259" t="s">
        <v>703</v>
      </c>
      <c r="D188" s="259">
        <v>2</v>
      </c>
      <c r="E188" s="251">
        <v>0</v>
      </c>
      <c r="F188" s="252">
        <f t="shared" si="48"/>
        <v>0</v>
      </c>
      <c r="G188" s="144"/>
      <c r="J188" s="229"/>
      <c r="K188" s="229"/>
      <c r="L188" s="179">
        <v>5</v>
      </c>
      <c r="M188" s="179">
        <f t="shared" si="43"/>
        <v>33.333333333333336</v>
      </c>
      <c r="N188" s="179">
        <f t="shared" si="44"/>
        <v>66.666666666666671</v>
      </c>
      <c r="O188" s="173"/>
      <c r="P188" s="212">
        <v>241386</v>
      </c>
      <c r="Q188" s="182">
        <v>214</v>
      </c>
      <c r="R188" s="183">
        <f t="shared" si="45"/>
        <v>288.90000000000003</v>
      </c>
      <c r="S188" s="183">
        <f t="shared" si="46"/>
        <v>577.80000000000007</v>
      </c>
    </row>
    <row r="189" spans="1:19" ht="12" customHeight="1">
      <c r="A189" s="165">
        <f t="shared" si="47"/>
        <v>241035</v>
      </c>
      <c r="B189" s="222" t="s">
        <v>1119</v>
      </c>
      <c r="C189" s="259" t="s">
        <v>703</v>
      </c>
      <c r="D189" s="259">
        <v>2</v>
      </c>
      <c r="E189" s="251">
        <v>0</v>
      </c>
      <c r="F189" s="252">
        <f t="shared" si="48"/>
        <v>0</v>
      </c>
      <c r="G189" s="144"/>
      <c r="J189" s="229"/>
      <c r="K189" s="229"/>
      <c r="L189" s="179">
        <v>32.56</v>
      </c>
      <c r="M189" s="179">
        <f t="shared" si="43"/>
        <v>217.06666666666669</v>
      </c>
      <c r="N189" s="179">
        <f t="shared" si="44"/>
        <v>434.13333333333338</v>
      </c>
      <c r="O189" s="173"/>
      <c r="P189" s="212">
        <v>241035</v>
      </c>
      <c r="Q189" s="182">
        <v>328</v>
      </c>
      <c r="R189" s="183">
        <f t="shared" si="45"/>
        <v>442.8</v>
      </c>
      <c r="S189" s="183">
        <f t="shared" si="46"/>
        <v>885.6</v>
      </c>
    </row>
    <row r="190" spans="1:19" ht="12" customHeight="1">
      <c r="A190" s="165">
        <f t="shared" si="47"/>
        <v>252485</v>
      </c>
      <c r="B190" s="222" t="s">
        <v>1120</v>
      </c>
      <c r="C190" s="259" t="s">
        <v>703</v>
      </c>
      <c r="D190" s="259">
        <v>1</v>
      </c>
      <c r="E190" s="251">
        <v>0</v>
      </c>
      <c r="F190" s="252">
        <f t="shared" si="48"/>
        <v>0</v>
      </c>
      <c r="G190" s="144"/>
      <c r="J190" s="229"/>
      <c r="K190" s="229"/>
      <c r="L190" s="179">
        <v>25.78</v>
      </c>
      <c r="M190" s="179">
        <f t="shared" si="43"/>
        <v>171.86666666666667</v>
      </c>
      <c r="N190" s="179">
        <f t="shared" si="44"/>
        <v>171.86666666666667</v>
      </c>
      <c r="O190" s="173"/>
      <c r="P190" s="212">
        <v>252485</v>
      </c>
      <c r="Q190" s="182">
        <v>586</v>
      </c>
      <c r="R190" s="183">
        <f t="shared" si="45"/>
        <v>791.1</v>
      </c>
      <c r="S190" s="183">
        <f t="shared" si="46"/>
        <v>791.1</v>
      </c>
    </row>
    <row r="191" spans="1:19" ht="12" customHeight="1">
      <c r="A191" s="165">
        <f t="shared" si="47"/>
        <v>252484</v>
      </c>
      <c r="B191" s="222" t="s">
        <v>1121</v>
      </c>
      <c r="C191" s="259" t="s">
        <v>703</v>
      </c>
      <c r="D191" s="259">
        <v>1</v>
      </c>
      <c r="E191" s="251">
        <v>0</v>
      </c>
      <c r="F191" s="252">
        <f t="shared" si="48"/>
        <v>0</v>
      </c>
      <c r="G191" s="144"/>
      <c r="J191" s="229"/>
      <c r="K191" s="229"/>
      <c r="L191" s="179">
        <v>25.78</v>
      </c>
      <c r="M191" s="179">
        <f t="shared" si="43"/>
        <v>171.86666666666667</v>
      </c>
      <c r="N191" s="179">
        <f t="shared" si="44"/>
        <v>171.86666666666667</v>
      </c>
      <c r="O191" s="173"/>
      <c r="P191" s="212">
        <v>252484</v>
      </c>
      <c r="Q191" s="182">
        <v>1487</v>
      </c>
      <c r="R191" s="183">
        <f t="shared" si="45"/>
        <v>2007.45</v>
      </c>
      <c r="S191" s="183">
        <f t="shared" si="46"/>
        <v>2007.45</v>
      </c>
    </row>
    <row r="192" spans="1:19" ht="12" customHeight="1">
      <c r="A192" s="165">
        <f t="shared" si="47"/>
        <v>609022</v>
      </c>
      <c r="B192" s="222" t="s">
        <v>1122</v>
      </c>
      <c r="C192" s="259" t="s">
        <v>703</v>
      </c>
      <c r="D192" s="259">
        <v>1</v>
      </c>
      <c r="E192" s="251">
        <v>0</v>
      </c>
      <c r="F192" s="252">
        <f t="shared" si="48"/>
        <v>0</v>
      </c>
      <c r="G192" s="144"/>
      <c r="J192" s="229"/>
      <c r="K192" s="229"/>
      <c r="L192" s="179">
        <v>121.6</v>
      </c>
      <c r="M192" s="179">
        <f t="shared" si="43"/>
        <v>810.66666666666663</v>
      </c>
      <c r="N192" s="179">
        <f t="shared" si="44"/>
        <v>810.66666666666663</v>
      </c>
      <c r="O192" s="173"/>
      <c r="P192" s="212">
        <v>609022</v>
      </c>
      <c r="Q192" s="182">
        <v>925</v>
      </c>
      <c r="R192" s="183">
        <f t="shared" si="45"/>
        <v>1248.75</v>
      </c>
      <c r="S192" s="183">
        <f t="shared" si="46"/>
        <v>1248.75</v>
      </c>
    </row>
    <row r="193" spans="1:19" ht="12" customHeight="1">
      <c r="A193" s="165">
        <f t="shared" si="47"/>
        <v>999473</v>
      </c>
      <c r="B193" s="222" t="s">
        <v>1123</v>
      </c>
      <c r="C193" s="259" t="s">
        <v>703</v>
      </c>
      <c r="D193" s="259">
        <v>1</v>
      </c>
      <c r="E193" s="251">
        <v>0</v>
      </c>
      <c r="F193" s="252">
        <f t="shared" si="48"/>
        <v>0</v>
      </c>
      <c r="G193" s="144"/>
      <c r="J193" s="229"/>
      <c r="K193" s="229"/>
      <c r="L193" s="179">
        <v>73</v>
      </c>
      <c r="M193" s="179">
        <f t="shared" si="43"/>
        <v>486.66666666666669</v>
      </c>
      <c r="N193" s="179">
        <f t="shared" si="44"/>
        <v>486.66666666666669</v>
      </c>
      <c r="O193" s="173"/>
      <c r="P193" s="212">
        <v>999473</v>
      </c>
      <c r="Q193" s="182">
        <v>1458</v>
      </c>
      <c r="R193" s="183">
        <f t="shared" si="45"/>
        <v>1968.3000000000002</v>
      </c>
      <c r="S193" s="183">
        <f t="shared" si="46"/>
        <v>1968.3000000000002</v>
      </c>
    </row>
    <row r="194" spans="1:19" ht="12" customHeight="1">
      <c r="A194" s="165">
        <f t="shared" si="47"/>
        <v>241186</v>
      </c>
      <c r="B194" s="222" t="s">
        <v>1124</v>
      </c>
      <c r="C194" s="265" t="s">
        <v>703</v>
      </c>
      <c r="D194" s="265">
        <v>2</v>
      </c>
      <c r="E194" s="251">
        <v>0</v>
      </c>
      <c r="F194" s="252">
        <f t="shared" si="48"/>
        <v>0</v>
      </c>
      <c r="G194" s="144"/>
      <c r="J194" s="229"/>
      <c r="K194" s="229"/>
      <c r="L194" s="179">
        <v>32.56</v>
      </c>
      <c r="M194" s="179">
        <f t="shared" si="43"/>
        <v>217.06666666666669</v>
      </c>
      <c r="N194" s="179">
        <f t="shared" si="44"/>
        <v>434.13333333333338</v>
      </c>
      <c r="O194" s="173"/>
      <c r="P194" s="212">
        <v>241186</v>
      </c>
      <c r="Q194" s="182">
        <v>485</v>
      </c>
      <c r="R194" s="183">
        <f t="shared" si="45"/>
        <v>654.75</v>
      </c>
      <c r="S194" s="183">
        <f t="shared" si="46"/>
        <v>1309.5</v>
      </c>
    </row>
    <row r="195" spans="1:19" ht="12" customHeight="1">
      <c r="A195" s="165">
        <f t="shared" si="47"/>
        <v>239048</v>
      </c>
      <c r="B195" s="222" t="s">
        <v>1125</v>
      </c>
      <c r="C195" s="265" t="s">
        <v>703</v>
      </c>
      <c r="D195" s="265">
        <v>2</v>
      </c>
      <c r="E195" s="251">
        <v>0</v>
      </c>
      <c r="F195" s="252">
        <f t="shared" si="48"/>
        <v>0</v>
      </c>
      <c r="G195" s="144"/>
      <c r="J195" s="229"/>
      <c r="K195" s="229"/>
      <c r="L195" s="179">
        <v>5</v>
      </c>
      <c r="M195" s="179">
        <f t="shared" si="43"/>
        <v>33.333333333333336</v>
      </c>
      <c r="N195" s="179">
        <f t="shared" si="44"/>
        <v>66.666666666666671</v>
      </c>
      <c r="O195" s="173"/>
      <c r="P195" s="212">
        <v>239048</v>
      </c>
      <c r="Q195" s="182">
        <v>25.619834710743802</v>
      </c>
      <c r="R195" s="183">
        <f t="shared" si="45"/>
        <v>34.586776859504134</v>
      </c>
      <c r="S195" s="183">
        <f t="shared" si="46"/>
        <v>69.173553719008268</v>
      </c>
    </row>
    <row r="196" spans="1:19" ht="11.25" customHeight="1">
      <c r="A196" s="165">
        <f t="shared" si="47"/>
        <v>643756</v>
      </c>
      <c r="B196" s="222" t="s">
        <v>1126</v>
      </c>
      <c r="C196" s="265" t="s">
        <v>703</v>
      </c>
      <c r="D196" s="265">
        <v>2</v>
      </c>
      <c r="E196" s="251">
        <v>0</v>
      </c>
      <c r="F196" s="252">
        <f t="shared" si="48"/>
        <v>0</v>
      </c>
      <c r="G196" s="144"/>
      <c r="J196" s="229"/>
      <c r="K196" s="229"/>
      <c r="L196" s="179">
        <v>5</v>
      </c>
      <c r="M196" s="179">
        <f t="shared" si="43"/>
        <v>33.333333333333336</v>
      </c>
      <c r="N196" s="179">
        <f t="shared" si="44"/>
        <v>66.666666666666671</v>
      </c>
      <c r="O196" s="173"/>
      <c r="P196" s="212">
        <v>643756</v>
      </c>
      <c r="Q196" s="182">
        <v>36</v>
      </c>
      <c r="R196" s="183">
        <f t="shared" si="45"/>
        <v>48.6</v>
      </c>
      <c r="S196" s="183">
        <f t="shared" si="46"/>
        <v>97.2</v>
      </c>
    </row>
    <row r="197" spans="1:19" ht="12" customHeight="1">
      <c r="A197" s="165">
        <f t="shared" si="47"/>
        <v>642998</v>
      </c>
      <c r="B197" s="222" t="s">
        <v>1127</v>
      </c>
      <c r="C197" s="265" t="s">
        <v>703</v>
      </c>
      <c r="D197" s="265">
        <v>2</v>
      </c>
      <c r="E197" s="251">
        <v>0</v>
      </c>
      <c r="F197" s="252">
        <f t="shared" si="48"/>
        <v>0</v>
      </c>
      <c r="G197" s="144"/>
      <c r="J197" s="229"/>
      <c r="K197" s="229"/>
      <c r="L197" s="179">
        <v>10.5</v>
      </c>
      <c r="M197" s="179">
        <f t="shared" si="43"/>
        <v>70</v>
      </c>
      <c r="N197" s="179">
        <f t="shared" si="44"/>
        <v>140</v>
      </c>
      <c r="O197" s="173"/>
      <c r="P197" s="212">
        <v>642998</v>
      </c>
      <c r="Q197" s="182">
        <v>3.3057851239669422</v>
      </c>
      <c r="R197" s="183">
        <f t="shared" si="45"/>
        <v>4.4628099173553721</v>
      </c>
      <c r="S197" s="183">
        <f t="shared" si="46"/>
        <v>8.9256198347107443</v>
      </c>
    </row>
    <row r="198" spans="1:19" ht="12" customHeight="1">
      <c r="A198" s="165">
        <f t="shared" si="47"/>
        <v>251327</v>
      </c>
      <c r="B198" s="235" t="s">
        <v>1128</v>
      </c>
      <c r="C198" s="265" t="s">
        <v>703</v>
      </c>
      <c r="D198" s="265">
        <v>1</v>
      </c>
      <c r="E198" s="251">
        <v>0</v>
      </c>
      <c r="F198" s="252">
        <f t="shared" si="48"/>
        <v>0</v>
      </c>
      <c r="G198" s="144"/>
      <c r="J198" s="229"/>
      <c r="K198" s="229"/>
      <c r="L198" s="179">
        <v>85</v>
      </c>
      <c r="M198" s="179">
        <f t="shared" si="43"/>
        <v>566.66666666666674</v>
      </c>
      <c r="N198" s="179">
        <f t="shared" si="44"/>
        <v>566.66666666666674</v>
      </c>
      <c r="O198" s="173"/>
      <c r="P198" s="212">
        <v>251327</v>
      </c>
      <c r="Q198" s="182">
        <v>3458</v>
      </c>
      <c r="R198" s="183">
        <f t="shared" si="45"/>
        <v>4668.3</v>
      </c>
      <c r="S198" s="183">
        <f t="shared" si="46"/>
        <v>4668.3</v>
      </c>
    </row>
    <row r="199" spans="1:19" ht="12" hidden="1" customHeight="1">
      <c r="A199" s="165">
        <f t="shared" si="47"/>
        <v>241655</v>
      </c>
      <c r="B199" s="222" t="s">
        <v>1129</v>
      </c>
      <c r="C199" s="233" t="s">
        <v>703</v>
      </c>
      <c r="D199" s="233"/>
      <c r="E199" s="179">
        <f t="shared" si="49"/>
        <v>1083.9674931129477</v>
      </c>
      <c r="F199" s="180">
        <f t="shared" si="48"/>
        <v>0</v>
      </c>
      <c r="G199" s="144"/>
      <c r="J199" s="229"/>
      <c r="K199" s="229"/>
      <c r="L199" s="179">
        <v>32.56</v>
      </c>
      <c r="M199" s="179">
        <f t="shared" si="43"/>
        <v>217.06666666666669</v>
      </c>
      <c r="N199" s="179">
        <f t="shared" si="44"/>
        <v>0</v>
      </c>
      <c r="O199" s="173"/>
      <c r="P199" s="212">
        <v>241655</v>
      </c>
      <c r="Q199" s="182">
        <v>642.14876033057851</v>
      </c>
      <c r="R199" s="183">
        <f t="shared" si="45"/>
        <v>866.90082644628103</v>
      </c>
      <c r="S199" s="183">
        <f t="shared" si="46"/>
        <v>0</v>
      </c>
    </row>
    <row r="200" spans="1:19" ht="12" hidden="1" customHeight="1">
      <c r="A200" s="165">
        <f t="shared" si="47"/>
        <v>241656</v>
      </c>
      <c r="B200" s="222" t="s">
        <v>1130</v>
      </c>
      <c r="C200" s="233" t="s">
        <v>703</v>
      </c>
      <c r="D200" s="233"/>
      <c r="E200" s="179">
        <f t="shared" si="49"/>
        <v>2297.8517906336087</v>
      </c>
      <c r="F200" s="180">
        <f t="shared" si="48"/>
        <v>0</v>
      </c>
      <c r="G200" s="144"/>
      <c r="J200" s="229"/>
      <c r="K200" s="229"/>
      <c r="L200" s="179">
        <v>32.56</v>
      </c>
      <c r="M200" s="179">
        <f t="shared" si="43"/>
        <v>217.06666666666669</v>
      </c>
      <c r="N200" s="179">
        <f t="shared" si="44"/>
        <v>0</v>
      </c>
      <c r="O200" s="173"/>
      <c r="P200" s="212">
        <v>241656</v>
      </c>
      <c r="Q200" s="182">
        <v>1541.3223140495868</v>
      </c>
      <c r="R200" s="183">
        <f t="shared" si="45"/>
        <v>2080.7851239669421</v>
      </c>
      <c r="S200" s="183">
        <f t="shared" si="46"/>
        <v>0</v>
      </c>
    </row>
    <row r="201" spans="1:19" ht="12" customHeight="1">
      <c r="A201" s="165">
        <f t="shared" si="47"/>
        <v>601033</v>
      </c>
      <c r="B201" s="222" t="s">
        <v>1131</v>
      </c>
      <c r="C201" s="265" t="s">
        <v>703</v>
      </c>
      <c r="D201" s="265">
        <v>1</v>
      </c>
      <c r="E201" s="251">
        <v>0</v>
      </c>
      <c r="F201" s="252">
        <f t="shared" si="48"/>
        <v>0</v>
      </c>
      <c r="G201" s="144"/>
      <c r="J201" s="229"/>
      <c r="K201" s="229"/>
      <c r="L201" s="179">
        <v>32.56</v>
      </c>
      <c r="M201" s="179">
        <f t="shared" si="43"/>
        <v>217.06666666666669</v>
      </c>
      <c r="N201" s="179">
        <f t="shared" si="44"/>
        <v>217.06666666666669</v>
      </c>
      <c r="O201" s="173"/>
      <c r="P201" s="212">
        <v>601033</v>
      </c>
      <c r="Q201" s="182">
        <v>3120</v>
      </c>
      <c r="R201" s="183">
        <f t="shared" si="45"/>
        <v>4212</v>
      </c>
      <c r="S201" s="183">
        <f t="shared" si="46"/>
        <v>4212</v>
      </c>
    </row>
    <row r="202" spans="1:19" ht="12" hidden="1" customHeight="1">
      <c r="A202" s="165">
        <f t="shared" si="47"/>
        <v>603097</v>
      </c>
      <c r="B202" s="222" t="s">
        <v>1132</v>
      </c>
      <c r="C202" s="233" t="s">
        <v>703</v>
      </c>
      <c r="D202" s="233"/>
      <c r="E202" s="179">
        <f t="shared" si="49"/>
        <v>1406.9234159779614</v>
      </c>
      <c r="F202" s="180">
        <f t="shared" si="48"/>
        <v>0</v>
      </c>
      <c r="G202" s="144"/>
      <c r="J202" s="229"/>
      <c r="K202" s="229"/>
      <c r="L202" s="179">
        <v>29.96</v>
      </c>
      <c r="M202" s="179">
        <f t="shared" si="43"/>
        <v>199.73333333333335</v>
      </c>
      <c r="N202" s="179">
        <f t="shared" si="44"/>
        <v>0</v>
      </c>
      <c r="O202" s="173"/>
      <c r="P202" s="212">
        <v>603097</v>
      </c>
      <c r="Q202" s="182">
        <v>894.21487603305786</v>
      </c>
      <c r="R202" s="183">
        <f t="shared" si="45"/>
        <v>1207.1900826446281</v>
      </c>
      <c r="S202" s="183">
        <f t="shared" si="46"/>
        <v>0</v>
      </c>
    </row>
    <row r="203" spans="1:19" ht="12" hidden="1" customHeight="1">
      <c r="A203" s="165">
        <f t="shared" si="47"/>
        <v>603603</v>
      </c>
      <c r="B203" s="222" t="s">
        <v>1133</v>
      </c>
      <c r="C203" s="233" t="s">
        <v>703</v>
      </c>
      <c r="D203" s="233"/>
      <c r="E203" s="179">
        <f t="shared" si="49"/>
        <v>2330.9333333333334</v>
      </c>
      <c r="F203" s="180">
        <f t="shared" si="48"/>
        <v>0</v>
      </c>
      <c r="G203" s="144"/>
      <c r="J203" s="229"/>
      <c r="K203" s="229"/>
      <c r="L203" s="179">
        <v>25.64</v>
      </c>
      <c r="M203" s="179">
        <f t="shared" si="43"/>
        <v>170.93333333333334</v>
      </c>
      <c r="N203" s="179">
        <f t="shared" si="44"/>
        <v>0</v>
      </c>
      <c r="O203" s="173"/>
      <c r="P203" s="212">
        <v>603603</v>
      </c>
      <c r="Q203" s="182">
        <v>1600</v>
      </c>
      <c r="R203" s="183">
        <f t="shared" si="45"/>
        <v>2160</v>
      </c>
      <c r="S203" s="183">
        <f t="shared" si="46"/>
        <v>0</v>
      </c>
    </row>
    <row r="204" spans="1:19" ht="12" customHeight="1">
      <c r="A204" s="165"/>
      <c r="B204" s="222" t="s">
        <v>1134</v>
      </c>
      <c r="C204" s="265" t="s">
        <v>948</v>
      </c>
      <c r="D204" s="265">
        <v>1</v>
      </c>
      <c r="E204" s="251">
        <v>0</v>
      </c>
      <c r="F204" s="252">
        <f t="shared" si="48"/>
        <v>0</v>
      </c>
      <c r="G204" s="144"/>
      <c r="J204" s="229"/>
      <c r="K204" s="229"/>
      <c r="L204" s="179">
        <v>365</v>
      </c>
      <c r="M204" s="179">
        <f t="shared" si="43"/>
        <v>2433.3333333333335</v>
      </c>
      <c r="N204" s="179">
        <f>SUM(D204*M204)</f>
        <v>2433.3333333333335</v>
      </c>
      <c r="O204" s="173"/>
      <c r="P204" s="212"/>
      <c r="Q204" s="182">
        <v>4852</v>
      </c>
      <c r="R204" s="183">
        <f t="shared" si="45"/>
        <v>6550.2000000000007</v>
      </c>
      <c r="S204" s="183">
        <f>D204*R204</f>
        <v>6550.2000000000007</v>
      </c>
    </row>
    <row r="205" spans="1:19" ht="12" hidden="1" customHeight="1">
      <c r="A205" s="165"/>
      <c r="B205" s="222" t="s">
        <v>1135</v>
      </c>
      <c r="C205" s="233" t="s">
        <v>703</v>
      </c>
      <c r="D205" s="234">
        <v>0</v>
      </c>
      <c r="E205" s="179">
        <f>M205+R205</f>
        <v>1689.6833333333334</v>
      </c>
      <c r="F205" s="180">
        <f t="shared" si="48"/>
        <v>0</v>
      </c>
      <c r="G205" s="144"/>
      <c r="J205" s="229"/>
      <c r="K205" s="229"/>
      <c r="L205" s="179">
        <v>25.64</v>
      </c>
      <c r="M205" s="179">
        <f t="shared" si="43"/>
        <v>170.93333333333334</v>
      </c>
      <c r="N205" s="179">
        <f>SUM(D205*M205)</f>
        <v>0</v>
      </c>
      <c r="O205" s="173"/>
      <c r="P205" s="212"/>
      <c r="Q205" s="182">
        <v>1125</v>
      </c>
      <c r="R205" s="183">
        <f t="shared" si="45"/>
        <v>1518.75</v>
      </c>
      <c r="S205" s="183">
        <f>D205*R205</f>
        <v>0</v>
      </c>
    </row>
    <row r="206" spans="1:19" ht="12" hidden="1" customHeight="1">
      <c r="A206" s="165">
        <f t="shared" si="47"/>
        <v>601447</v>
      </c>
      <c r="B206" s="222" t="s">
        <v>1136</v>
      </c>
      <c r="C206" s="233" t="s">
        <v>703</v>
      </c>
      <c r="D206" s="233"/>
      <c r="E206" s="179">
        <f t="shared" si="49"/>
        <v>8455.6473829201113</v>
      </c>
      <c r="F206" s="180">
        <f t="shared" si="48"/>
        <v>0</v>
      </c>
      <c r="G206" s="144"/>
      <c r="J206" s="229"/>
      <c r="K206" s="229"/>
      <c r="L206" s="179">
        <v>455</v>
      </c>
      <c r="M206" s="179">
        <f t="shared" si="43"/>
        <v>3033.3333333333335</v>
      </c>
      <c r="N206" s="179">
        <f t="shared" si="44"/>
        <v>0</v>
      </c>
      <c r="O206" s="173"/>
      <c r="P206" s="212">
        <v>601447</v>
      </c>
      <c r="Q206" s="182">
        <v>4016.5289256198348</v>
      </c>
      <c r="R206" s="183">
        <f t="shared" si="45"/>
        <v>5422.3140495867774</v>
      </c>
      <c r="S206" s="183">
        <f t="shared" si="46"/>
        <v>0</v>
      </c>
    </row>
    <row r="207" spans="1:19" ht="12" hidden="1" customHeight="1">
      <c r="A207" s="165"/>
      <c r="B207" s="222" t="s">
        <v>1137</v>
      </c>
      <c r="C207" s="233" t="s">
        <v>703</v>
      </c>
      <c r="D207" s="233"/>
      <c r="E207" s="179">
        <f t="shared" si="49"/>
        <v>4787.5</v>
      </c>
      <c r="F207" s="180">
        <f t="shared" si="48"/>
        <v>0</v>
      </c>
      <c r="G207" s="144"/>
      <c r="J207" s="229"/>
      <c r="K207" s="229"/>
      <c r="L207" s="179">
        <v>60</v>
      </c>
      <c r="M207" s="179">
        <f t="shared" si="43"/>
        <v>400</v>
      </c>
      <c r="N207" s="179">
        <f t="shared" si="44"/>
        <v>0</v>
      </c>
      <c r="O207" s="173"/>
      <c r="P207" s="236"/>
      <c r="Q207" s="237">
        <v>3250</v>
      </c>
      <c r="R207" s="183">
        <f t="shared" si="45"/>
        <v>4387.5</v>
      </c>
      <c r="S207" s="183">
        <f t="shared" si="46"/>
        <v>0</v>
      </c>
    </row>
    <row r="208" spans="1:19" ht="12" customHeight="1">
      <c r="A208" s="165"/>
      <c r="B208" s="222" t="s">
        <v>1138</v>
      </c>
      <c r="C208" s="265" t="s">
        <v>948</v>
      </c>
      <c r="D208" s="265">
        <v>1</v>
      </c>
      <c r="E208" s="251">
        <v>0</v>
      </c>
      <c r="F208" s="252">
        <f t="shared" si="48"/>
        <v>0</v>
      </c>
      <c r="G208" s="144"/>
      <c r="J208" s="229"/>
      <c r="K208" s="229"/>
      <c r="L208" s="179">
        <v>2500</v>
      </c>
      <c r="M208" s="179">
        <f t="shared" si="43"/>
        <v>16666.666666666668</v>
      </c>
      <c r="N208" s="179">
        <f t="shared" si="44"/>
        <v>16666.666666666668</v>
      </c>
      <c r="O208" s="173"/>
      <c r="P208" s="238"/>
      <c r="Q208" s="239">
        <v>35000</v>
      </c>
      <c r="R208" s="183">
        <f t="shared" si="45"/>
        <v>47250</v>
      </c>
      <c r="S208" s="183">
        <f t="shared" si="46"/>
        <v>47250</v>
      </c>
    </row>
    <row r="209" spans="1:19" ht="12" customHeight="1">
      <c r="A209" s="165"/>
      <c r="B209" s="222" t="s">
        <v>1139</v>
      </c>
      <c r="C209" s="265" t="s">
        <v>703</v>
      </c>
      <c r="D209" s="265">
        <v>4</v>
      </c>
      <c r="E209" s="251">
        <v>0</v>
      </c>
      <c r="F209" s="252">
        <f t="shared" si="48"/>
        <v>0</v>
      </c>
      <c r="G209" s="144"/>
      <c r="J209" s="229"/>
      <c r="K209" s="229"/>
      <c r="L209" s="179">
        <v>60</v>
      </c>
      <c r="M209" s="179">
        <f t="shared" si="43"/>
        <v>400</v>
      </c>
      <c r="N209" s="179">
        <f t="shared" si="44"/>
        <v>1600</v>
      </c>
      <c r="O209" s="173"/>
      <c r="P209" s="238"/>
      <c r="Q209" s="239">
        <v>875</v>
      </c>
      <c r="R209" s="183">
        <f t="shared" si="45"/>
        <v>1181.25</v>
      </c>
      <c r="S209" s="183">
        <f t="shared" si="46"/>
        <v>4725</v>
      </c>
    </row>
    <row r="210" spans="1:19" ht="12" customHeight="1">
      <c r="A210" s="165"/>
      <c r="B210" s="222" t="s">
        <v>1140</v>
      </c>
      <c r="C210" s="265" t="s">
        <v>703</v>
      </c>
      <c r="D210" s="265">
        <v>1</v>
      </c>
      <c r="E210" s="251">
        <v>0</v>
      </c>
      <c r="F210" s="252">
        <f t="shared" si="48"/>
        <v>0</v>
      </c>
      <c r="G210" s="144"/>
      <c r="J210" s="229"/>
      <c r="K210" s="229"/>
      <c r="L210" s="179">
        <v>60</v>
      </c>
      <c r="M210" s="179">
        <f t="shared" si="43"/>
        <v>400</v>
      </c>
      <c r="N210" s="179">
        <f t="shared" si="44"/>
        <v>400</v>
      </c>
      <c r="O210" s="173"/>
      <c r="P210" s="238"/>
      <c r="Q210" s="239">
        <v>1458</v>
      </c>
      <c r="R210" s="183">
        <f t="shared" si="45"/>
        <v>1968.3000000000002</v>
      </c>
      <c r="S210" s="183">
        <f t="shared" si="46"/>
        <v>1968.3000000000002</v>
      </c>
    </row>
    <row r="211" spans="1:19" ht="12" customHeight="1">
      <c r="A211" s="165"/>
      <c r="B211" s="222" t="s">
        <v>1141</v>
      </c>
      <c r="C211" s="265" t="s">
        <v>703</v>
      </c>
      <c r="D211" s="265">
        <v>2</v>
      </c>
      <c r="E211" s="251">
        <v>0</v>
      </c>
      <c r="F211" s="252">
        <f t="shared" si="48"/>
        <v>0</v>
      </c>
      <c r="G211" s="144"/>
      <c r="J211" s="229"/>
      <c r="K211" s="229"/>
      <c r="L211" s="179">
        <v>120</v>
      </c>
      <c r="M211" s="179">
        <f t="shared" si="43"/>
        <v>800</v>
      </c>
      <c r="N211" s="179">
        <f t="shared" si="44"/>
        <v>1600</v>
      </c>
      <c r="O211" s="173"/>
      <c r="P211" s="238"/>
      <c r="Q211" s="239">
        <v>2452</v>
      </c>
      <c r="R211" s="183">
        <f t="shared" si="45"/>
        <v>3310.2000000000003</v>
      </c>
      <c r="S211" s="183">
        <f t="shared" si="46"/>
        <v>6620.4000000000005</v>
      </c>
    </row>
    <row r="212" spans="1:19" ht="12" customHeight="1">
      <c r="A212" s="165"/>
      <c r="B212" s="222" t="s">
        <v>1142</v>
      </c>
      <c r="C212" s="265" t="s">
        <v>703</v>
      </c>
      <c r="D212" s="265">
        <v>1</v>
      </c>
      <c r="E212" s="251">
        <v>0</v>
      </c>
      <c r="F212" s="252">
        <f t="shared" si="48"/>
        <v>0</v>
      </c>
      <c r="G212" s="144"/>
      <c r="J212" s="229"/>
      <c r="K212" s="229"/>
      <c r="L212" s="179">
        <v>120</v>
      </c>
      <c r="M212" s="179">
        <f t="shared" si="43"/>
        <v>800</v>
      </c>
      <c r="N212" s="179">
        <f t="shared" si="44"/>
        <v>800</v>
      </c>
      <c r="O212" s="173"/>
      <c r="P212" s="238"/>
      <c r="Q212" s="239">
        <v>1879</v>
      </c>
      <c r="R212" s="183">
        <f t="shared" si="45"/>
        <v>2536.65</v>
      </c>
      <c r="S212" s="183">
        <f t="shared" si="46"/>
        <v>2536.65</v>
      </c>
    </row>
    <row r="213" spans="1:19" ht="12" hidden="1" customHeight="1">
      <c r="A213" s="165"/>
      <c r="B213" s="222"/>
      <c r="C213" s="233"/>
      <c r="D213" s="233"/>
      <c r="E213" s="179"/>
      <c r="F213" s="180">
        <f t="shared" si="48"/>
        <v>0</v>
      </c>
      <c r="G213" s="144"/>
      <c r="J213" s="229"/>
      <c r="K213" s="229"/>
      <c r="L213" s="179"/>
      <c r="M213" s="179"/>
      <c r="N213" s="179"/>
      <c r="O213" s="173"/>
      <c r="P213" s="238"/>
      <c r="Q213" s="239"/>
      <c r="R213" s="183"/>
      <c r="S213" s="183"/>
    </row>
    <row r="214" spans="1:19" ht="12" customHeight="1">
      <c r="A214" s="230"/>
      <c r="B214" s="193" t="s">
        <v>992</v>
      </c>
      <c r="C214" s="254"/>
      <c r="D214" s="255"/>
      <c r="E214" s="266"/>
      <c r="F214" s="256">
        <f>SUM(F184:J213)</f>
        <v>0</v>
      </c>
      <c r="G214" s="144"/>
      <c r="J214" s="229"/>
      <c r="K214" s="229"/>
      <c r="L214" s="194"/>
      <c r="M214" s="194"/>
      <c r="N214" s="202">
        <f>SUM(N184:N213)</f>
        <v>29225.333333333336</v>
      </c>
      <c r="O214" s="173"/>
      <c r="Q214" s="201">
        <f>S214+N214</f>
        <v>122695.96391184573</v>
      </c>
      <c r="S214" s="240">
        <f>SUM(S184:S213)</f>
        <v>93470.630578512399</v>
      </c>
    </row>
    <row r="215" spans="1:19" ht="12" customHeight="1">
      <c r="A215" s="241"/>
      <c r="C215" s="267"/>
      <c r="D215" s="268"/>
      <c r="E215" s="267"/>
      <c r="F215" s="269"/>
      <c r="Q215" s="183"/>
    </row>
    <row r="216" spans="1:19" ht="16.5" customHeight="1">
      <c r="A216" s="243"/>
      <c r="B216" s="244" t="s">
        <v>1143</v>
      </c>
      <c r="C216" s="255"/>
      <c r="D216" s="254"/>
      <c r="E216" s="255"/>
      <c r="F216" s="270">
        <v>0</v>
      </c>
      <c r="L216" s="244" t="s">
        <v>1105</v>
      </c>
      <c r="M216" s="214"/>
      <c r="N216" s="245">
        <f>F216+F219</f>
        <v>0</v>
      </c>
      <c r="O216" s="173"/>
      <c r="P216" s="246"/>
    </row>
    <row r="217" spans="1:19" ht="16.5" customHeight="1">
      <c r="A217" s="243"/>
      <c r="B217" s="244" t="s">
        <v>1155</v>
      </c>
      <c r="C217" s="255"/>
      <c r="D217" s="254"/>
      <c r="E217" s="255"/>
      <c r="F217" s="270">
        <v>0</v>
      </c>
      <c r="L217" s="244"/>
      <c r="M217" s="214"/>
      <c r="N217" s="245"/>
      <c r="O217" s="173"/>
      <c r="P217" s="246"/>
    </row>
    <row r="218" spans="1:19" ht="16.5" customHeight="1">
      <c r="A218" s="192"/>
      <c r="B218" s="244" t="s">
        <v>925</v>
      </c>
      <c r="C218" s="255"/>
      <c r="D218" s="254"/>
      <c r="E218" s="255"/>
      <c r="F218" s="270">
        <v>0</v>
      </c>
      <c r="L218" s="244" t="s">
        <v>1144</v>
      </c>
      <c r="M218" s="195"/>
      <c r="N218" s="245">
        <f>SUM(S214+S182+S174+S150+S117+S92+S54)</f>
        <v>263150.07438016526</v>
      </c>
      <c r="O218" s="173"/>
    </row>
    <row r="219" spans="1:19" ht="16.5" customHeight="1">
      <c r="A219" s="243"/>
      <c r="B219" s="244" t="s">
        <v>1145</v>
      </c>
      <c r="C219" s="267" t="s">
        <v>1146</v>
      </c>
      <c r="D219" s="268">
        <v>40</v>
      </c>
      <c r="E219" s="271"/>
      <c r="F219" s="270">
        <v>0</v>
      </c>
      <c r="L219" s="244" t="s">
        <v>678</v>
      </c>
      <c r="M219" s="214"/>
      <c r="N219" s="245">
        <f>N214+N174+N150+N117+N92+N54</f>
        <v>127694.14666666665</v>
      </c>
      <c r="O219" s="173"/>
      <c r="P219" s="248"/>
    </row>
    <row r="220" spans="1:19" ht="16.5" customHeight="1">
      <c r="A220" s="243"/>
      <c r="B220" s="244" t="s">
        <v>845</v>
      </c>
      <c r="C220" s="255"/>
      <c r="D220" s="254"/>
      <c r="E220" s="255"/>
      <c r="F220" s="270">
        <f>F218+F214++F182+F174+F150+F117+F92+F54+F219+F216</f>
        <v>0</v>
      </c>
      <c r="L220" s="244" t="s">
        <v>925</v>
      </c>
      <c r="M220" s="214"/>
      <c r="N220" s="245">
        <v>6500</v>
      </c>
      <c r="O220" s="173"/>
      <c r="P220" s="248"/>
    </row>
    <row r="221" spans="1:19" ht="12" customHeight="1">
      <c r="C221" s="267"/>
      <c r="D221" s="268"/>
      <c r="E221" s="267"/>
      <c r="F221" s="267"/>
    </row>
    <row r="222" spans="1:19" ht="12" customHeight="1">
      <c r="C222" s="267"/>
      <c r="D222" s="268"/>
      <c r="E222" s="267"/>
      <c r="F222" s="267"/>
    </row>
    <row r="223" spans="1:19" ht="12" customHeight="1">
      <c r="C223" s="267"/>
      <c r="D223" s="268"/>
      <c r="E223" s="267"/>
      <c r="F223" s="267"/>
    </row>
    <row r="224" spans="1:19" ht="12" customHeight="1">
      <c r="C224" s="267"/>
      <c r="D224" s="268"/>
      <c r="E224" s="267"/>
      <c r="F224" s="267"/>
    </row>
    <row r="225" spans="3:6" ht="12" customHeight="1">
      <c r="C225" s="267"/>
      <c r="D225" s="268"/>
      <c r="E225" s="267"/>
      <c r="F225" s="267"/>
    </row>
    <row r="226" spans="3:6" ht="12" customHeight="1">
      <c r="C226" s="267"/>
      <c r="D226" s="268"/>
      <c r="E226" s="267"/>
      <c r="F226" s="267"/>
    </row>
    <row r="227" spans="3:6" ht="12" customHeight="1">
      <c r="C227" s="267"/>
      <c r="D227" s="268"/>
      <c r="E227" s="267"/>
      <c r="F227" s="267"/>
    </row>
    <row r="228" spans="3:6" ht="12" customHeight="1">
      <c r="C228" s="267"/>
      <c r="D228" s="268"/>
      <c r="E228" s="267"/>
      <c r="F228" s="267"/>
    </row>
    <row r="229" spans="3:6" ht="12" customHeight="1">
      <c r="C229" s="267"/>
      <c r="D229" s="268"/>
      <c r="E229" s="267"/>
      <c r="F229" s="267"/>
    </row>
    <row r="355" spans="1:19" s="229" customFormat="1" ht="12" customHeight="1">
      <c r="A355" s="249"/>
      <c r="B355" s="144"/>
      <c r="D355" s="242"/>
      <c r="E355" s="247"/>
      <c r="F355" s="247"/>
      <c r="G355" s="247"/>
      <c r="J355" s="144"/>
      <c r="K355" s="144"/>
      <c r="L355" s="242"/>
      <c r="M355" s="242"/>
      <c r="N355" s="242"/>
      <c r="O355" s="242"/>
      <c r="P355" s="144"/>
      <c r="Q355" s="144"/>
      <c r="R355" s="144"/>
      <c r="S355" s="144"/>
    </row>
  </sheetData>
  <autoFilter ref="F1:F355" xr:uid="{F775CA97-9BB9-44C1-8CB4-B6F62E7801E1}">
    <filterColumn colId="0">
      <filters blank="1">
        <filter val="1 025,21"/>
        <filter val="1 247,87"/>
        <filter val="1 270,40"/>
        <filter val="1 319,00"/>
        <filter val="1 319,73"/>
        <filter val="1 544,33"/>
        <filter val="1 574,50"/>
        <filter val="1 743,63"/>
        <filter val="1 746,65"/>
        <filter val="11 972,10"/>
        <filter val="12 466,67"/>
        <filter val="122 695,96"/>
        <filter val="123,23"/>
        <filter val="13 672,84"/>
        <filter val="135,84"/>
        <filter val="14 326,18"/>
        <filter val="148,93"/>
        <filter val="16 000,00"/>
        <filter val="163,87"/>
        <filter val="175,05"/>
        <filter val="2 059,42"/>
        <filter val="2 160,39"/>
        <filter val="2 179,32"/>
        <filter val="2 310,67"/>
        <filter val="2 345,76"/>
        <filter val="2 368,30"/>
        <filter val="2 380,80"/>
        <filter val="2 454,97"/>
        <filter val="2 465,66"/>
        <filter val="2 657,47"/>
        <filter val="2 723,33"/>
        <filter val="2 776,63"/>
        <filter val="2 920,46"/>
        <filter val="235,85"/>
        <filter val="246,44"/>
        <filter val="247,19"/>
        <filter val="3 027,47"/>
        <filter val="3 041,36"/>
        <filter val="3 201,12"/>
        <filter val="3 316,27"/>
        <filter val="3 329,96"/>
        <filter val="3 336,65"/>
        <filter val="3 417,87"/>
        <filter val="3 986,78"/>
        <filter val="3,00"/>
        <filter val="344,21"/>
        <filter val="378,14"/>
        <filter val="4 051,21"/>
        <filter val="4 074,16"/>
        <filter val="4 429,07"/>
        <filter val="4 500,00"/>
        <filter val="4 530,53"/>
        <filter val="411 347,22"/>
        <filter val="47 276,41"/>
        <filter val="470,49"/>
        <filter val="492,90"/>
        <filter val="5 234,97"/>
        <filter val="5 936,00"/>
        <filter val="524,27"/>
        <filter val="548,94"/>
        <filter val="56 736,00"/>
        <filter val="561,69"/>
        <filter val="6 325,00"/>
        <filter val="6 493,75"/>
        <filter val="607,51"/>
        <filter val="63 916,67"/>
        <filter val="644,47"/>
        <filter val="645,73"/>
        <filter val="650,65"/>
        <filter val="694,45"/>
        <filter val="7 182,79"/>
        <filter val="7 715,73"/>
        <filter val="7 786,16"/>
        <filter val="71 491,02"/>
        <filter val="710,62"/>
        <filter val="8 220,40"/>
        <filter val="8 455,47"/>
        <filter val="8 983,53"/>
        <filter val="878,17"/>
        <filter val="9 829,28"/>
        <filter val="90 718,97"/>
        <filter val="900,40"/>
        <filter val="904,04"/>
        <filter val="91 612,09"/>
        <filter val="923,83"/>
        <filter val="962,97"/>
        <filter val="983,68"/>
        <filter val="cena celkem"/>
      </filters>
    </filterColumn>
  </autoFilter>
  <mergeCells count="13">
    <mergeCell ref="E6:F6"/>
    <mergeCell ref="C4:D4"/>
    <mergeCell ref="A6:A7"/>
    <mergeCell ref="B6:B7"/>
    <mergeCell ref="C6:C7"/>
    <mergeCell ref="D6:D7"/>
    <mergeCell ref="S6:S7"/>
    <mergeCell ref="L6:L7"/>
    <mergeCell ref="M6:M7"/>
    <mergeCell ref="N6:N7"/>
    <mergeCell ref="P6:P7"/>
    <mergeCell ref="Q6:Q7"/>
    <mergeCell ref="R6:R7"/>
  </mergeCells>
  <printOptions horizontalCentered="1" gridLines="1" gridLinesSet="0"/>
  <pageMargins left="0.59055118110236227" right="0.59055118110236227" top="0.78740157480314965" bottom="0.78740157480314965" header="0.51181102362204722" footer="0.51181102362204722"/>
  <pageSetup paperSize="9" firstPageNumber="2" fitToHeight="0" orientation="portrait" useFirstPageNumber="1" horizontalDpi="4294967292" verticalDpi="300" r:id="rId1"/>
  <headerFooter alignWithMargins="0">
    <oddHeader>&amp;L&amp;"Arial CE,tučné"CENOVÁ NABÍDKA&amp;R&amp;"Arial CE,tučné"POLOŽKY</oddHeader>
    <oddFooter>&amp;L&amp;"Arial CE,kurzíva"&amp;D&amp;C&amp;P&amp;R&amp;"Arial CE,kurzíva"&amp;F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8EF6-D1CE-4124-9955-E63F89BA0463}">
  <dimension ref="A1:J61"/>
  <sheetViews>
    <sheetView zoomScaleNormal="100" zoomScaleSheetLayoutView="100" workbookViewId="0">
      <selection activeCell="B3" sqref="B3"/>
    </sheetView>
  </sheetViews>
  <sheetFormatPr defaultRowHeight="12.75"/>
  <cols>
    <col min="1" max="1" width="7.7109375" style="300" customWidth="1"/>
    <col min="2" max="2" width="70.7109375" style="304" customWidth="1"/>
    <col min="3" max="4" width="7.7109375" style="302" customWidth="1"/>
    <col min="5" max="8" width="20.7109375" style="296" customWidth="1"/>
    <col min="9" max="9" width="15.28515625" style="296" customWidth="1"/>
    <col min="10" max="10" width="14.28515625" style="308" customWidth="1"/>
    <col min="11" max="256" width="9.140625" style="89"/>
    <col min="257" max="257" width="7.7109375" style="89" customWidth="1"/>
    <col min="258" max="258" width="70.7109375" style="89" customWidth="1"/>
    <col min="259" max="260" width="7.7109375" style="89" customWidth="1"/>
    <col min="261" max="264" width="20.7109375" style="89" customWidth="1"/>
    <col min="265" max="265" width="15.28515625" style="89" customWidth="1"/>
    <col min="266" max="266" width="14.28515625" style="89" customWidth="1"/>
    <col min="267" max="512" width="9.140625" style="89"/>
    <col min="513" max="513" width="7.7109375" style="89" customWidth="1"/>
    <col min="514" max="514" width="70.7109375" style="89" customWidth="1"/>
    <col min="515" max="516" width="7.7109375" style="89" customWidth="1"/>
    <col min="517" max="520" width="20.7109375" style="89" customWidth="1"/>
    <col min="521" max="521" width="15.28515625" style="89" customWidth="1"/>
    <col min="522" max="522" width="14.28515625" style="89" customWidth="1"/>
    <col min="523" max="768" width="9.140625" style="89"/>
    <col min="769" max="769" width="7.7109375" style="89" customWidth="1"/>
    <col min="770" max="770" width="70.7109375" style="89" customWidth="1"/>
    <col min="771" max="772" width="7.7109375" style="89" customWidth="1"/>
    <col min="773" max="776" width="20.7109375" style="89" customWidth="1"/>
    <col min="777" max="777" width="15.28515625" style="89" customWidth="1"/>
    <col min="778" max="778" width="14.28515625" style="89" customWidth="1"/>
    <col min="779" max="1024" width="9.140625" style="89"/>
    <col min="1025" max="1025" width="7.7109375" style="89" customWidth="1"/>
    <col min="1026" max="1026" width="70.7109375" style="89" customWidth="1"/>
    <col min="1027" max="1028" width="7.7109375" style="89" customWidth="1"/>
    <col min="1029" max="1032" width="20.7109375" style="89" customWidth="1"/>
    <col min="1033" max="1033" width="15.28515625" style="89" customWidth="1"/>
    <col min="1034" max="1034" width="14.28515625" style="89" customWidth="1"/>
    <col min="1035" max="1280" width="9.140625" style="89"/>
    <col min="1281" max="1281" width="7.7109375" style="89" customWidth="1"/>
    <col min="1282" max="1282" width="70.7109375" style="89" customWidth="1"/>
    <col min="1283" max="1284" width="7.7109375" style="89" customWidth="1"/>
    <col min="1285" max="1288" width="20.7109375" style="89" customWidth="1"/>
    <col min="1289" max="1289" width="15.28515625" style="89" customWidth="1"/>
    <col min="1290" max="1290" width="14.28515625" style="89" customWidth="1"/>
    <col min="1291" max="1536" width="9.140625" style="89"/>
    <col min="1537" max="1537" width="7.7109375" style="89" customWidth="1"/>
    <col min="1538" max="1538" width="70.7109375" style="89" customWidth="1"/>
    <col min="1539" max="1540" width="7.7109375" style="89" customWidth="1"/>
    <col min="1541" max="1544" width="20.7109375" style="89" customWidth="1"/>
    <col min="1545" max="1545" width="15.28515625" style="89" customWidth="1"/>
    <col min="1546" max="1546" width="14.28515625" style="89" customWidth="1"/>
    <col min="1547" max="1792" width="9.140625" style="89"/>
    <col min="1793" max="1793" width="7.7109375" style="89" customWidth="1"/>
    <col min="1794" max="1794" width="70.7109375" style="89" customWidth="1"/>
    <col min="1795" max="1796" width="7.7109375" style="89" customWidth="1"/>
    <col min="1797" max="1800" width="20.7109375" style="89" customWidth="1"/>
    <col min="1801" max="1801" width="15.28515625" style="89" customWidth="1"/>
    <col min="1802" max="1802" width="14.28515625" style="89" customWidth="1"/>
    <col min="1803" max="2048" width="9.140625" style="89"/>
    <col min="2049" max="2049" width="7.7109375" style="89" customWidth="1"/>
    <col min="2050" max="2050" width="70.7109375" style="89" customWidth="1"/>
    <col min="2051" max="2052" width="7.7109375" style="89" customWidth="1"/>
    <col min="2053" max="2056" width="20.7109375" style="89" customWidth="1"/>
    <col min="2057" max="2057" width="15.28515625" style="89" customWidth="1"/>
    <col min="2058" max="2058" width="14.28515625" style="89" customWidth="1"/>
    <col min="2059" max="2304" width="9.140625" style="89"/>
    <col min="2305" max="2305" width="7.7109375" style="89" customWidth="1"/>
    <col min="2306" max="2306" width="70.7109375" style="89" customWidth="1"/>
    <col min="2307" max="2308" width="7.7109375" style="89" customWidth="1"/>
    <col min="2309" max="2312" width="20.7109375" style="89" customWidth="1"/>
    <col min="2313" max="2313" width="15.28515625" style="89" customWidth="1"/>
    <col min="2314" max="2314" width="14.28515625" style="89" customWidth="1"/>
    <col min="2315" max="2560" width="9.140625" style="89"/>
    <col min="2561" max="2561" width="7.7109375" style="89" customWidth="1"/>
    <col min="2562" max="2562" width="70.7109375" style="89" customWidth="1"/>
    <col min="2563" max="2564" width="7.7109375" style="89" customWidth="1"/>
    <col min="2565" max="2568" width="20.7109375" style="89" customWidth="1"/>
    <col min="2569" max="2569" width="15.28515625" style="89" customWidth="1"/>
    <col min="2570" max="2570" width="14.28515625" style="89" customWidth="1"/>
    <col min="2571" max="2816" width="9.140625" style="89"/>
    <col min="2817" max="2817" width="7.7109375" style="89" customWidth="1"/>
    <col min="2818" max="2818" width="70.7109375" style="89" customWidth="1"/>
    <col min="2819" max="2820" width="7.7109375" style="89" customWidth="1"/>
    <col min="2821" max="2824" width="20.7109375" style="89" customWidth="1"/>
    <col min="2825" max="2825" width="15.28515625" style="89" customWidth="1"/>
    <col min="2826" max="2826" width="14.28515625" style="89" customWidth="1"/>
    <col min="2827" max="3072" width="9.140625" style="89"/>
    <col min="3073" max="3073" width="7.7109375" style="89" customWidth="1"/>
    <col min="3074" max="3074" width="70.7109375" style="89" customWidth="1"/>
    <col min="3075" max="3076" width="7.7109375" style="89" customWidth="1"/>
    <col min="3077" max="3080" width="20.7109375" style="89" customWidth="1"/>
    <col min="3081" max="3081" width="15.28515625" style="89" customWidth="1"/>
    <col min="3082" max="3082" width="14.28515625" style="89" customWidth="1"/>
    <col min="3083" max="3328" width="9.140625" style="89"/>
    <col min="3329" max="3329" width="7.7109375" style="89" customWidth="1"/>
    <col min="3330" max="3330" width="70.7109375" style="89" customWidth="1"/>
    <col min="3331" max="3332" width="7.7109375" style="89" customWidth="1"/>
    <col min="3333" max="3336" width="20.7109375" style="89" customWidth="1"/>
    <col min="3337" max="3337" width="15.28515625" style="89" customWidth="1"/>
    <col min="3338" max="3338" width="14.28515625" style="89" customWidth="1"/>
    <col min="3339" max="3584" width="9.140625" style="89"/>
    <col min="3585" max="3585" width="7.7109375" style="89" customWidth="1"/>
    <col min="3586" max="3586" width="70.7109375" style="89" customWidth="1"/>
    <col min="3587" max="3588" width="7.7109375" style="89" customWidth="1"/>
    <col min="3589" max="3592" width="20.7109375" style="89" customWidth="1"/>
    <col min="3593" max="3593" width="15.28515625" style="89" customWidth="1"/>
    <col min="3594" max="3594" width="14.28515625" style="89" customWidth="1"/>
    <col min="3595" max="3840" width="9.140625" style="89"/>
    <col min="3841" max="3841" width="7.7109375" style="89" customWidth="1"/>
    <col min="3842" max="3842" width="70.7109375" style="89" customWidth="1"/>
    <col min="3843" max="3844" width="7.7109375" style="89" customWidth="1"/>
    <col min="3845" max="3848" width="20.7109375" style="89" customWidth="1"/>
    <col min="3849" max="3849" width="15.28515625" style="89" customWidth="1"/>
    <col min="3850" max="3850" width="14.28515625" style="89" customWidth="1"/>
    <col min="3851" max="4096" width="9.140625" style="89"/>
    <col min="4097" max="4097" width="7.7109375" style="89" customWidth="1"/>
    <col min="4098" max="4098" width="70.7109375" style="89" customWidth="1"/>
    <col min="4099" max="4100" width="7.7109375" style="89" customWidth="1"/>
    <col min="4101" max="4104" width="20.7109375" style="89" customWidth="1"/>
    <col min="4105" max="4105" width="15.28515625" style="89" customWidth="1"/>
    <col min="4106" max="4106" width="14.28515625" style="89" customWidth="1"/>
    <col min="4107" max="4352" width="9.140625" style="89"/>
    <col min="4353" max="4353" width="7.7109375" style="89" customWidth="1"/>
    <col min="4354" max="4354" width="70.7109375" style="89" customWidth="1"/>
    <col min="4355" max="4356" width="7.7109375" style="89" customWidth="1"/>
    <col min="4357" max="4360" width="20.7109375" style="89" customWidth="1"/>
    <col min="4361" max="4361" width="15.28515625" style="89" customWidth="1"/>
    <col min="4362" max="4362" width="14.28515625" style="89" customWidth="1"/>
    <col min="4363" max="4608" width="9.140625" style="89"/>
    <col min="4609" max="4609" width="7.7109375" style="89" customWidth="1"/>
    <col min="4610" max="4610" width="70.7109375" style="89" customWidth="1"/>
    <col min="4611" max="4612" width="7.7109375" style="89" customWidth="1"/>
    <col min="4613" max="4616" width="20.7109375" style="89" customWidth="1"/>
    <col min="4617" max="4617" width="15.28515625" style="89" customWidth="1"/>
    <col min="4618" max="4618" width="14.28515625" style="89" customWidth="1"/>
    <col min="4619" max="4864" width="9.140625" style="89"/>
    <col min="4865" max="4865" width="7.7109375" style="89" customWidth="1"/>
    <col min="4866" max="4866" width="70.7109375" style="89" customWidth="1"/>
    <col min="4867" max="4868" width="7.7109375" style="89" customWidth="1"/>
    <col min="4869" max="4872" width="20.7109375" style="89" customWidth="1"/>
    <col min="4873" max="4873" width="15.28515625" style="89" customWidth="1"/>
    <col min="4874" max="4874" width="14.28515625" style="89" customWidth="1"/>
    <col min="4875" max="5120" width="9.140625" style="89"/>
    <col min="5121" max="5121" width="7.7109375" style="89" customWidth="1"/>
    <col min="5122" max="5122" width="70.7109375" style="89" customWidth="1"/>
    <col min="5123" max="5124" width="7.7109375" style="89" customWidth="1"/>
    <col min="5125" max="5128" width="20.7109375" style="89" customWidth="1"/>
    <col min="5129" max="5129" width="15.28515625" style="89" customWidth="1"/>
    <col min="5130" max="5130" width="14.28515625" style="89" customWidth="1"/>
    <col min="5131" max="5376" width="9.140625" style="89"/>
    <col min="5377" max="5377" width="7.7109375" style="89" customWidth="1"/>
    <col min="5378" max="5378" width="70.7109375" style="89" customWidth="1"/>
    <col min="5379" max="5380" width="7.7109375" style="89" customWidth="1"/>
    <col min="5381" max="5384" width="20.7109375" style="89" customWidth="1"/>
    <col min="5385" max="5385" width="15.28515625" style="89" customWidth="1"/>
    <col min="5386" max="5386" width="14.28515625" style="89" customWidth="1"/>
    <col min="5387" max="5632" width="9.140625" style="89"/>
    <col min="5633" max="5633" width="7.7109375" style="89" customWidth="1"/>
    <col min="5634" max="5634" width="70.7109375" style="89" customWidth="1"/>
    <col min="5635" max="5636" width="7.7109375" style="89" customWidth="1"/>
    <col min="5637" max="5640" width="20.7109375" style="89" customWidth="1"/>
    <col min="5641" max="5641" width="15.28515625" style="89" customWidth="1"/>
    <col min="5642" max="5642" width="14.28515625" style="89" customWidth="1"/>
    <col min="5643" max="5888" width="9.140625" style="89"/>
    <col min="5889" max="5889" width="7.7109375" style="89" customWidth="1"/>
    <col min="5890" max="5890" width="70.7109375" style="89" customWidth="1"/>
    <col min="5891" max="5892" width="7.7109375" style="89" customWidth="1"/>
    <col min="5893" max="5896" width="20.7109375" style="89" customWidth="1"/>
    <col min="5897" max="5897" width="15.28515625" style="89" customWidth="1"/>
    <col min="5898" max="5898" width="14.28515625" style="89" customWidth="1"/>
    <col min="5899" max="6144" width="9.140625" style="89"/>
    <col min="6145" max="6145" width="7.7109375" style="89" customWidth="1"/>
    <col min="6146" max="6146" width="70.7109375" style="89" customWidth="1"/>
    <col min="6147" max="6148" width="7.7109375" style="89" customWidth="1"/>
    <col min="6149" max="6152" width="20.7109375" style="89" customWidth="1"/>
    <col min="6153" max="6153" width="15.28515625" style="89" customWidth="1"/>
    <col min="6154" max="6154" width="14.28515625" style="89" customWidth="1"/>
    <col min="6155" max="6400" width="9.140625" style="89"/>
    <col min="6401" max="6401" width="7.7109375" style="89" customWidth="1"/>
    <col min="6402" max="6402" width="70.7109375" style="89" customWidth="1"/>
    <col min="6403" max="6404" width="7.7109375" style="89" customWidth="1"/>
    <col min="6405" max="6408" width="20.7109375" style="89" customWidth="1"/>
    <col min="6409" max="6409" width="15.28515625" style="89" customWidth="1"/>
    <col min="6410" max="6410" width="14.28515625" style="89" customWidth="1"/>
    <col min="6411" max="6656" width="9.140625" style="89"/>
    <col min="6657" max="6657" width="7.7109375" style="89" customWidth="1"/>
    <col min="6658" max="6658" width="70.7109375" style="89" customWidth="1"/>
    <col min="6659" max="6660" width="7.7109375" style="89" customWidth="1"/>
    <col min="6661" max="6664" width="20.7109375" style="89" customWidth="1"/>
    <col min="6665" max="6665" width="15.28515625" style="89" customWidth="1"/>
    <col min="6666" max="6666" width="14.28515625" style="89" customWidth="1"/>
    <col min="6667" max="6912" width="9.140625" style="89"/>
    <col min="6913" max="6913" width="7.7109375" style="89" customWidth="1"/>
    <col min="6914" max="6914" width="70.7109375" style="89" customWidth="1"/>
    <col min="6915" max="6916" width="7.7109375" style="89" customWidth="1"/>
    <col min="6917" max="6920" width="20.7109375" style="89" customWidth="1"/>
    <col min="6921" max="6921" width="15.28515625" style="89" customWidth="1"/>
    <col min="6922" max="6922" width="14.28515625" style="89" customWidth="1"/>
    <col min="6923" max="7168" width="9.140625" style="89"/>
    <col min="7169" max="7169" width="7.7109375" style="89" customWidth="1"/>
    <col min="7170" max="7170" width="70.7109375" style="89" customWidth="1"/>
    <col min="7171" max="7172" width="7.7109375" style="89" customWidth="1"/>
    <col min="7173" max="7176" width="20.7109375" style="89" customWidth="1"/>
    <col min="7177" max="7177" width="15.28515625" style="89" customWidth="1"/>
    <col min="7178" max="7178" width="14.28515625" style="89" customWidth="1"/>
    <col min="7179" max="7424" width="9.140625" style="89"/>
    <col min="7425" max="7425" width="7.7109375" style="89" customWidth="1"/>
    <col min="7426" max="7426" width="70.7109375" style="89" customWidth="1"/>
    <col min="7427" max="7428" width="7.7109375" style="89" customWidth="1"/>
    <col min="7429" max="7432" width="20.7109375" style="89" customWidth="1"/>
    <col min="7433" max="7433" width="15.28515625" style="89" customWidth="1"/>
    <col min="7434" max="7434" width="14.28515625" style="89" customWidth="1"/>
    <col min="7435" max="7680" width="9.140625" style="89"/>
    <col min="7681" max="7681" width="7.7109375" style="89" customWidth="1"/>
    <col min="7682" max="7682" width="70.7109375" style="89" customWidth="1"/>
    <col min="7683" max="7684" width="7.7109375" style="89" customWidth="1"/>
    <col min="7685" max="7688" width="20.7109375" style="89" customWidth="1"/>
    <col min="7689" max="7689" width="15.28515625" style="89" customWidth="1"/>
    <col min="7690" max="7690" width="14.28515625" style="89" customWidth="1"/>
    <col min="7691" max="7936" width="9.140625" style="89"/>
    <col min="7937" max="7937" width="7.7109375" style="89" customWidth="1"/>
    <col min="7938" max="7938" width="70.7109375" style="89" customWidth="1"/>
    <col min="7939" max="7940" width="7.7109375" style="89" customWidth="1"/>
    <col min="7941" max="7944" width="20.7109375" style="89" customWidth="1"/>
    <col min="7945" max="7945" width="15.28515625" style="89" customWidth="1"/>
    <col min="7946" max="7946" width="14.28515625" style="89" customWidth="1"/>
    <col min="7947" max="8192" width="9.140625" style="89"/>
    <col min="8193" max="8193" width="7.7109375" style="89" customWidth="1"/>
    <col min="8194" max="8194" width="70.7109375" style="89" customWidth="1"/>
    <col min="8195" max="8196" width="7.7109375" style="89" customWidth="1"/>
    <col min="8197" max="8200" width="20.7109375" style="89" customWidth="1"/>
    <col min="8201" max="8201" width="15.28515625" style="89" customWidth="1"/>
    <col min="8202" max="8202" width="14.28515625" style="89" customWidth="1"/>
    <col min="8203" max="8448" width="9.140625" style="89"/>
    <col min="8449" max="8449" width="7.7109375" style="89" customWidth="1"/>
    <col min="8450" max="8450" width="70.7109375" style="89" customWidth="1"/>
    <col min="8451" max="8452" width="7.7109375" style="89" customWidth="1"/>
    <col min="8453" max="8456" width="20.7109375" style="89" customWidth="1"/>
    <col min="8457" max="8457" width="15.28515625" style="89" customWidth="1"/>
    <col min="8458" max="8458" width="14.28515625" style="89" customWidth="1"/>
    <col min="8459" max="8704" width="9.140625" style="89"/>
    <col min="8705" max="8705" width="7.7109375" style="89" customWidth="1"/>
    <col min="8706" max="8706" width="70.7109375" style="89" customWidth="1"/>
    <col min="8707" max="8708" width="7.7109375" style="89" customWidth="1"/>
    <col min="8709" max="8712" width="20.7109375" style="89" customWidth="1"/>
    <col min="8713" max="8713" width="15.28515625" style="89" customWidth="1"/>
    <col min="8714" max="8714" width="14.28515625" style="89" customWidth="1"/>
    <col min="8715" max="8960" width="9.140625" style="89"/>
    <col min="8961" max="8961" width="7.7109375" style="89" customWidth="1"/>
    <col min="8962" max="8962" width="70.7109375" style="89" customWidth="1"/>
    <col min="8963" max="8964" width="7.7109375" style="89" customWidth="1"/>
    <col min="8965" max="8968" width="20.7109375" style="89" customWidth="1"/>
    <col min="8969" max="8969" width="15.28515625" style="89" customWidth="1"/>
    <col min="8970" max="8970" width="14.28515625" style="89" customWidth="1"/>
    <col min="8971" max="9216" width="9.140625" style="89"/>
    <col min="9217" max="9217" width="7.7109375" style="89" customWidth="1"/>
    <col min="9218" max="9218" width="70.7109375" style="89" customWidth="1"/>
    <col min="9219" max="9220" width="7.7109375" style="89" customWidth="1"/>
    <col min="9221" max="9224" width="20.7109375" style="89" customWidth="1"/>
    <col min="9225" max="9225" width="15.28515625" style="89" customWidth="1"/>
    <col min="9226" max="9226" width="14.28515625" style="89" customWidth="1"/>
    <col min="9227" max="9472" width="9.140625" style="89"/>
    <col min="9473" max="9473" width="7.7109375" style="89" customWidth="1"/>
    <col min="9474" max="9474" width="70.7109375" style="89" customWidth="1"/>
    <col min="9475" max="9476" width="7.7109375" style="89" customWidth="1"/>
    <col min="9477" max="9480" width="20.7109375" style="89" customWidth="1"/>
    <col min="9481" max="9481" width="15.28515625" style="89" customWidth="1"/>
    <col min="9482" max="9482" width="14.28515625" style="89" customWidth="1"/>
    <col min="9483" max="9728" width="9.140625" style="89"/>
    <col min="9729" max="9729" width="7.7109375" style="89" customWidth="1"/>
    <col min="9730" max="9730" width="70.7109375" style="89" customWidth="1"/>
    <col min="9731" max="9732" width="7.7109375" style="89" customWidth="1"/>
    <col min="9733" max="9736" width="20.7109375" style="89" customWidth="1"/>
    <col min="9737" max="9737" width="15.28515625" style="89" customWidth="1"/>
    <col min="9738" max="9738" width="14.28515625" style="89" customWidth="1"/>
    <col min="9739" max="9984" width="9.140625" style="89"/>
    <col min="9985" max="9985" width="7.7109375" style="89" customWidth="1"/>
    <col min="9986" max="9986" width="70.7109375" style="89" customWidth="1"/>
    <col min="9987" max="9988" width="7.7109375" style="89" customWidth="1"/>
    <col min="9989" max="9992" width="20.7109375" style="89" customWidth="1"/>
    <col min="9993" max="9993" width="15.28515625" style="89" customWidth="1"/>
    <col min="9994" max="9994" width="14.28515625" style="89" customWidth="1"/>
    <col min="9995" max="10240" width="9.140625" style="89"/>
    <col min="10241" max="10241" width="7.7109375" style="89" customWidth="1"/>
    <col min="10242" max="10242" width="70.7109375" style="89" customWidth="1"/>
    <col min="10243" max="10244" width="7.7109375" style="89" customWidth="1"/>
    <col min="10245" max="10248" width="20.7109375" style="89" customWidth="1"/>
    <col min="10249" max="10249" width="15.28515625" style="89" customWidth="1"/>
    <col min="10250" max="10250" width="14.28515625" style="89" customWidth="1"/>
    <col min="10251" max="10496" width="9.140625" style="89"/>
    <col min="10497" max="10497" width="7.7109375" style="89" customWidth="1"/>
    <col min="10498" max="10498" width="70.7109375" style="89" customWidth="1"/>
    <col min="10499" max="10500" width="7.7109375" style="89" customWidth="1"/>
    <col min="10501" max="10504" width="20.7109375" style="89" customWidth="1"/>
    <col min="10505" max="10505" width="15.28515625" style="89" customWidth="1"/>
    <col min="10506" max="10506" width="14.28515625" style="89" customWidth="1"/>
    <col min="10507" max="10752" width="9.140625" style="89"/>
    <col min="10753" max="10753" width="7.7109375" style="89" customWidth="1"/>
    <col min="10754" max="10754" width="70.7109375" style="89" customWidth="1"/>
    <col min="10755" max="10756" width="7.7109375" style="89" customWidth="1"/>
    <col min="10757" max="10760" width="20.7109375" style="89" customWidth="1"/>
    <col min="10761" max="10761" width="15.28515625" style="89" customWidth="1"/>
    <col min="10762" max="10762" width="14.28515625" style="89" customWidth="1"/>
    <col min="10763" max="11008" width="9.140625" style="89"/>
    <col min="11009" max="11009" width="7.7109375" style="89" customWidth="1"/>
    <col min="11010" max="11010" width="70.7109375" style="89" customWidth="1"/>
    <col min="11011" max="11012" width="7.7109375" style="89" customWidth="1"/>
    <col min="11013" max="11016" width="20.7109375" style="89" customWidth="1"/>
    <col min="11017" max="11017" width="15.28515625" style="89" customWidth="1"/>
    <col min="11018" max="11018" width="14.28515625" style="89" customWidth="1"/>
    <col min="11019" max="11264" width="9.140625" style="89"/>
    <col min="11265" max="11265" width="7.7109375" style="89" customWidth="1"/>
    <col min="11266" max="11266" width="70.7109375" style="89" customWidth="1"/>
    <col min="11267" max="11268" width="7.7109375" style="89" customWidth="1"/>
    <col min="11269" max="11272" width="20.7109375" style="89" customWidth="1"/>
    <col min="11273" max="11273" width="15.28515625" style="89" customWidth="1"/>
    <col min="11274" max="11274" width="14.28515625" style="89" customWidth="1"/>
    <col min="11275" max="11520" width="9.140625" style="89"/>
    <col min="11521" max="11521" width="7.7109375" style="89" customWidth="1"/>
    <col min="11522" max="11522" width="70.7109375" style="89" customWidth="1"/>
    <col min="11523" max="11524" width="7.7109375" style="89" customWidth="1"/>
    <col min="11525" max="11528" width="20.7109375" style="89" customWidth="1"/>
    <col min="11529" max="11529" width="15.28515625" style="89" customWidth="1"/>
    <col min="11530" max="11530" width="14.28515625" style="89" customWidth="1"/>
    <col min="11531" max="11776" width="9.140625" style="89"/>
    <col min="11777" max="11777" width="7.7109375" style="89" customWidth="1"/>
    <col min="11778" max="11778" width="70.7109375" style="89" customWidth="1"/>
    <col min="11779" max="11780" width="7.7109375" style="89" customWidth="1"/>
    <col min="11781" max="11784" width="20.7109375" style="89" customWidth="1"/>
    <col min="11785" max="11785" width="15.28515625" style="89" customWidth="1"/>
    <col min="11786" max="11786" width="14.28515625" style="89" customWidth="1"/>
    <col min="11787" max="12032" width="9.140625" style="89"/>
    <col min="12033" max="12033" width="7.7109375" style="89" customWidth="1"/>
    <col min="12034" max="12034" width="70.7109375" style="89" customWidth="1"/>
    <col min="12035" max="12036" width="7.7109375" style="89" customWidth="1"/>
    <col min="12037" max="12040" width="20.7109375" style="89" customWidth="1"/>
    <col min="12041" max="12041" width="15.28515625" style="89" customWidth="1"/>
    <col min="12042" max="12042" width="14.28515625" style="89" customWidth="1"/>
    <col min="12043" max="12288" width="9.140625" style="89"/>
    <col min="12289" max="12289" width="7.7109375" style="89" customWidth="1"/>
    <col min="12290" max="12290" width="70.7109375" style="89" customWidth="1"/>
    <col min="12291" max="12292" width="7.7109375" style="89" customWidth="1"/>
    <col min="12293" max="12296" width="20.7109375" style="89" customWidth="1"/>
    <col min="12297" max="12297" width="15.28515625" style="89" customWidth="1"/>
    <col min="12298" max="12298" width="14.28515625" style="89" customWidth="1"/>
    <col min="12299" max="12544" width="9.140625" style="89"/>
    <col min="12545" max="12545" width="7.7109375" style="89" customWidth="1"/>
    <col min="12546" max="12546" width="70.7109375" style="89" customWidth="1"/>
    <col min="12547" max="12548" width="7.7109375" style="89" customWidth="1"/>
    <col min="12549" max="12552" width="20.7109375" style="89" customWidth="1"/>
    <col min="12553" max="12553" width="15.28515625" style="89" customWidth="1"/>
    <col min="12554" max="12554" width="14.28515625" style="89" customWidth="1"/>
    <col min="12555" max="12800" width="9.140625" style="89"/>
    <col min="12801" max="12801" width="7.7109375" style="89" customWidth="1"/>
    <col min="12802" max="12802" width="70.7109375" style="89" customWidth="1"/>
    <col min="12803" max="12804" width="7.7109375" style="89" customWidth="1"/>
    <col min="12805" max="12808" width="20.7109375" style="89" customWidth="1"/>
    <col min="12809" max="12809" width="15.28515625" style="89" customWidth="1"/>
    <col min="12810" max="12810" width="14.28515625" style="89" customWidth="1"/>
    <col min="12811" max="13056" width="9.140625" style="89"/>
    <col min="13057" max="13057" width="7.7109375" style="89" customWidth="1"/>
    <col min="13058" max="13058" width="70.7109375" style="89" customWidth="1"/>
    <col min="13059" max="13060" width="7.7109375" style="89" customWidth="1"/>
    <col min="13061" max="13064" width="20.7109375" style="89" customWidth="1"/>
    <col min="13065" max="13065" width="15.28515625" style="89" customWidth="1"/>
    <col min="13066" max="13066" width="14.28515625" style="89" customWidth="1"/>
    <col min="13067" max="13312" width="9.140625" style="89"/>
    <col min="13313" max="13313" width="7.7109375" style="89" customWidth="1"/>
    <col min="13314" max="13314" width="70.7109375" style="89" customWidth="1"/>
    <col min="13315" max="13316" width="7.7109375" style="89" customWidth="1"/>
    <col min="13317" max="13320" width="20.7109375" style="89" customWidth="1"/>
    <col min="13321" max="13321" width="15.28515625" style="89" customWidth="1"/>
    <col min="13322" max="13322" width="14.28515625" style="89" customWidth="1"/>
    <col min="13323" max="13568" width="9.140625" style="89"/>
    <col min="13569" max="13569" width="7.7109375" style="89" customWidth="1"/>
    <col min="13570" max="13570" width="70.7109375" style="89" customWidth="1"/>
    <col min="13571" max="13572" width="7.7109375" style="89" customWidth="1"/>
    <col min="13573" max="13576" width="20.7109375" style="89" customWidth="1"/>
    <col min="13577" max="13577" width="15.28515625" style="89" customWidth="1"/>
    <col min="13578" max="13578" width="14.28515625" style="89" customWidth="1"/>
    <col min="13579" max="13824" width="9.140625" style="89"/>
    <col min="13825" max="13825" width="7.7109375" style="89" customWidth="1"/>
    <col min="13826" max="13826" width="70.7109375" style="89" customWidth="1"/>
    <col min="13827" max="13828" width="7.7109375" style="89" customWidth="1"/>
    <col min="13829" max="13832" width="20.7109375" style="89" customWidth="1"/>
    <col min="13833" max="13833" width="15.28515625" style="89" customWidth="1"/>
    <col min="13834" max="13834" width="14.28515625" style="89" customWidth="1"/>
    <col min="13835" max="14080" width="9.140625" style="89"/>
    <col min="14081" max="14081" width="7.7109375" style="89" customWidth="1"/>
    <col min="14082" max="14082" width="70.7109375" style="89" customWidth="1"/>
    <col min="14083" max="14084" width="7.7109375" style="89" customWidth="1"/>
    <col min="14085" max="14088" width="20.7109375" style="89" customWidth="1"/>
    <col min="14089" max="14089" width="15.28515625" style="89" customWidth="1"/>
    <col min="14090" max="14090" width="14.28515625" style="89" customWidth="1"/>
    <col min="14091" max="14336" width="9.140625" style="89"/>
    <col min="14337" max="14337" width="7.7109375" style="89" customWidth="1"/>
    <col min="14338" max="14338" width="70.7109375" style="89" customWidth="1"/>
    <col min="14339" max="14340" width="7.7109375" style="89" customWidth="1"/>
    <col min="14341" max="14344" width="20.7109375" style="89" customWidth="1"/>
    <col min="14345" max="14345" width="15.28515625" style="89" customWidth="1"/>
    <col min="14346" max="14346" width="14.28515625" style="89" customWidth="1"/>
    <col min="14347" max="14592" width="9.140625" style="89"/>
    <col min="14593" max="14593" width="7.7109375" style="89" customWidth="1"/>
    <col min="14594" max="14594" width="70.7109375" style="89" customWidth="1"/>
    <col min="14595" max="14596" width="7.7109375" style="89" customWidth="1"/>
    <col min="14597" max="14600" width="20.7109375" style="89" customWidth="1"/>
    <col min="14601" max="14601" width="15.28515625" style="89" customWidth="1"/>
    <col min="14602" max="14602" width="14.28515625" style="89" customWidth="1"/>
    <col min="14603" max="14848" width="9.140625" style="89"/>
    <col min="14849" max="14849" width="7.7109375" style="89" customWidth="1"/>
    <col min="14850" max="14850" width="70.7109375" style="89" customWidth="1"/>
    <col min="14851" max="14852" width="7.7109375" style="89" customWidth="1"/>
    <col min="14853" max="14856" width="20.7109375" style="89" customWidth="1"/>
    <col min="14857" max="14857" width="15.28515625" style="89" customWidth="1"/>
    <col min="14858" max="14858" width="14.28515625" style="89" customWidth="1"/>
    <col min="14859" max="15104" width="9.140625" style="89"/>
    <col min="15105" max="15105" width="7.7109375" style="89" customWidth="1"/>
    <col min="15106" max="15106" width="70.7109375" style="89" customWidth="1"/>
    <col min="15107" max="15108" width="7.7109375" style="89" customWidth="1"/>
    <col min="15109" max="15112" width="20.7109375" style="89" customWidth="1"/>
    <col min="15113" max="15113" width="15.28515625" style="89" customWidth="1"/>
    <col min="15114" max="15114" width="14.28515625" style="89" customWidth="1"/>
    <col min="15115" max="15360" width="9.140625" style="89"/>
    <col min="15361" max="15361" width="7.7109375" style="89" customWidth="1"/>
    <col min="15362" max="15362" width="70.7109375" style="89" customWidth="1"/>
    <col min="15363" max="15364" width="7.7109375" style="89" customWidth="1"/>
    <col min="15365" max="15368" width="20.7109375" style="89" customWidth="1"/>
    <col min="15369" max="15369" width="15.28515625" style="89" customWidth="1"/>
    <col min="15370" max="15370" width="14.28515625" style="89" customWidth="1"/>
    <col min="15371" max="15616" width="9.140625" style="89"/>
    <col min="15617" max="15617" width="7.7109375" style="89" customWidth="1"/>
    <col min="15618" max="15618" width="70.7109375" style="89" customWidth="1"/>
    <col min="15619" max="15620" width="7.7109375" style="89" customWidth="1"/>
    <col min="15621" max="15624" width="20.7109375" style="89" customWidth="1"/>
    <col min="15625" max="15625" width="15.28515625" style="89" customWidth="1"/>
    <col min="15626" max="15626" width="14.28515625" style="89" customWidth="1"/>
    <col min="15627" max="15872" width="9.140625" style="89"/>
    <col min="15873" max="15873" width="7.7109375" style="89" customWidth="1"/>
    <col min="15874" max="15874" width="70.7109375" style="89" customWidth="1"/>
    <col min="15875" max="15876" width="7.7109375" style="89" customWidth="1"/>
    <col min="15877" max="15880" width="20.7109375" style="89" customWidth="1"/>
    <col min="15881" max="15881" width="15.28515625" style="89" customWidth="1"/>
    <col min="15882" max="15882" width="14.28515625" style="89" customWidth="1"/>
    <col min="15883" max="16128" width="9.140625" style="89"/>
    <col min="16129" max="16129" width="7.7109375" style="89" customWidth="1"/>
    <col min="16130" max="16130" width="70.7109375" style="89" customWidth="1"/>
    <col min="16131" max="16132" width="7.7109375" style="89" customWidth="1"/>
    <col min="16133" max="16136" width="20.7109375" style="89" customWidth="1"/>
    <col min="16137" max="16137" width="15.28515625" style="89" customWidth="1"/>
    <col min="16138" max="16138" width="14.28515625" style="89" customWidth="1"/>
    <col min="16139" max="16384" width="9.140625" style="89"/>
  </cols>
  <sheetData>
    <row r="1" spans="1:8">
      <c r="A1" s="294" t="s">
        <v>1156</v>
      </c>
      <c r="B1" s="294" t="s">
        <v>1157</v>
      </c>
      <c r="C1" s="294" t="s">
        <v>1158</v>
      </c>
      <c r="D1" s="294" t="s">
        <v>1159</v>
      </c>
      <c r="E1" s="295" t="s">
        <v>1160</v>
      </c>
      <c r="F1" s="295" t="s">
        <v>1161</v>
      </c>
      <c r="G1" s="295"/>
      <c r="H1" s="295"/>
    </row>
    <row r="2" spans="1:8" ht="6.95" customHeight="1">
      <c r="A2" s="294"/>
      <c r="B2" s="294"/>
      <c r="C2" s="294"/>
      <c r="D2" s="294"/>
      <c r="E2" s="297"/>
    </row>
    <row r="3" spans="1:8">
      <c r="A3" s="294"/>
      <c r="B3" s="298" t="s">
        <v>1162</v>
      </c>
      <c r="C3" s="89"/>
      <c r="D3" s="89"/>
      <c r="E3" s="297"/>
    </row>
    <row r="4" spans="1:8">
      <c r="A4" s="294"/>
      <c r="B4" s="299" t="s">
        <v>1163</v>
      </c>
      <c r="C4" s="294"/>
      <c r="D4" s="294"/>
      <c r="E4" s="297"/>
    </row>
    <row r="5" spans="1:8">
      <c r="A5" s="294"/>
      <c r="B5" s="299" t="s">
        <v>1164</v>
      </c>
      <c r="C5" s="294"/>
      <c r="D5" s="294"/>
      <c r="E5" s="297"/>
    </row>
    <row r="6" spans="1:8">
      <c r="A6" s="294"/>
      <c r="B6" s="299" t="s">
        <v>1165</v>
      </c>
      <c r="C6" s="294"/>
      <c r="D6" s="294"/>
      <c r="E6" s="297"/>
    </row>
    <row r="7" spans="1:8">
      <c r="A7" s="294"/>
      <c r="B7" s="299" t="s">
        <v>1166</v>
      </c>
      <c r="C7" s="294"/>
      <c r="D7" s="294"/>
      <c r="E7" s="297"/>
    </row>
    <row r="8" spans="1:8">
      <c r="A8" s="294"/>
      <c r="B8" s="299" t="s">
        <v>1167</v>
      </c>
      <c r="C8" s="294"/>
      <c r="D8" s="294"/>
      <c r="E8" s="297"/>
    </row>
    <row r="9" spans="1:8">
      <c r="A9" s="294"/>
      <c r="B9" s="299" t="s">
        <v>1168</v>
      </c>
      <c r="C9" s="294"/>
      <c r="D9" s="294"/>
      <c r="E9" s="297"/>
    </row>
    <row r="10" spans="1:8">
      <c r="A10" s="294"/>
      <c r="B10" s="299" t="s">
        <v>1169</v>
      </c>
      <c r="C10" s="294"/>
      <c r="D10" s="294"/>
      <c r="E10" s="297"/>
    </row>
    <row r="11" spans="1:8" ht="12.6" customHeight="1">
      <c r="A11" s="294"/>
      <c r="B11" s="294"/>
      <c r="C11" s="294"/>
      <c r="D11" s="294"/>
      <c r="E11" s="297"/>
    </row>
    <row r="12" spans="1:8" ht="15">
      <c r="B12" s="301" t="s">
        <v>1170</v>
      </c>
    </row>
    <row r="13" spans="1:8" ht="9.9499999999999993" customHeight="1">
      <c r="A13" s="294"/>
      <c r="B13" s="301"/>
      <c r="C13" s="294"/>
      <c r="D13" s="294"/>
      <c r="E13" s="297"/>
    </row>
    <row r="14" spans="1:8">
      <c r="A14" s="300" t="s">
        <v>1171</v>
      </c>
      <c r="B14" s="303" t="s">
        <v>1172</v>
      </c>
      <c r="C14" s="302" t="s">
        <v>703</v>
      </c>
      <c r="D14" s="302">
        <v>4</v>
      </c>
      <c r="E14" s="296">
        <v>0</v>
      </c>
      <c r="F14" s="296">
        <v>0</v>
      </c>
    </row>
    <row r="15" spans="1:8">
      <c r="A15" s="300" t="s">
        <v>1173</v>
      </c>
      <c r="B15" s="304" t="s">
        <v>1174</v>
      </c>
      <c r="C15" s="302" t="s">
        <v>703</v>
      </c>
      <c r="D15" s="302">
        <v>12</v>
      </c>
      <c r="E15" s="296">
        <v>0</v>
      </c>
      <c r="F15" s="296">
        <v>0</v>
      </c>
    </row>
    <row r="16" spans="1:8">
      <c r="A16" s="305" t="s">
        <v>1175</v>
      </c>
      <c r="B16" s="89" t="s">
        <v>1176</v>
      </c>
      <c r="C16" s="302" t="s">
        <v>1177</v>
      </c>
      <c r="D16" s="302">
        <v>4</v>
      </c>
      <c r="E16" s="296">
        <v>0</v>
      </c>
      <c r="F16" s="296">
        <v>0</v>
      </c>
    </row>
    <row r="17" spans="1:10">
      <c r="A17" s="300" t="s">
        <v>1178</v>
      </c>
      <c r="B17" s="89" t="s">
        <v>1179</v>
      </c>
      <c r="C17" s="306" t="s">
        <v>33</v>
      </c>
      <c r="D17" s="306">
        <v>2.5</v>
      </c>
      <c r="E17" s="296">
        <v>0</v>
      </c>
      <c r="F17" s="296">
        <v>0</v>
      </c>
      <c r="G17" s="307"/>
    </row>
    <row r="18" spans="1:10">
      <c r="B18" s="89" t="s">
        <v>1180</v>
      </c>
      <c r="C18" s="306"/>
      <c r="D18" s="306"/>
    </row>
    <row r="19" spans="1:10" ht="9.9499999999999993" customHeight="1">
      <c r="A19" s="294"/>
      <c r="B19" s="294"/>
      <c r="C19" s="294"/>
      <c r="D19" s="294"/>
      <c r="E19" s="297"/>
    </row>
    <row r="20" spans="1:10">
      <c r="A20" s="305" t="s">
        <v>1181</v>
      </c>
      <c r="B20" s="89" t="s">
        <v>1182</v>
      </c>
    </row>
    <row r="21" spans="1:10">
      <c r="B21" s="89" t="s">
        <v>1183</v>
      </c>
      <c r="C21" s="302" t="s">
        <v>1177</v>
      </c>
      <c r="D21" s="302">
        <v>24</v>
      </c>
      <c r="E21" s="296">
        <v>0</v>
      </c>
      <c r="F21" s="296">
        <v>0</v>
      </c>
    </row>
    <row r="22" spans="1:10" s="303" customFormat="1">
      <c r="A22" s="305"/>
      <c r="B22" s="89" t="s">
        <v>1184</v>
      </c>
      <c r="C22" s="302" t="s">
        <v>1177</v>
      </c>
      <c r="D22" s="302">
        <v>3</v>
      </c>
      <c r="E22" s="309">
        <v>0</v>
      </c>
      <c r="F22" s="309">
        <v>0</v>
      </c>
      <c r="G22" s="309"/>
      <c r="H22" s="309"/>
      <c r="I22" s="309"/>
      <c r="J22" s="310"/>
    </row>
    <row r="23" spans="1:10">
      <c r="B23" s="89"/>
      <c r="H23" s="307"/>
    </row>
    <row r="24" spans="1:10" s="296" customFormat="1" ht="15">
      <c r="A24" s="300"/>
      <c r="B24" s="301" t="s">
        <v>1185</v>
      </c>
      <c r="C24" s="302"/>
      <c r="D24" s="302"/>
      <c r="J24" s="308"/>
    </row>
    <row r="25" spans="1:10" s="296" customFormat="1" ht="9.9499999999999993" customHeight="1">
      <c r="A25" s="294"/>
      <c r="B25" s="301"/>
      <c r="C25" s="294"/>
      <c r="D25" s="294"/>
      <c r="E25" s="297"/>
      <c r="J25" s="308"/>
    </row>
    <row r="26" spans="1:10" s="296" customFormat="1">
      <c r="A26" s="300" t="s">
        <v>843</v>
      </c>
      <c r="B26" s="304" t="s">
        <v>1186</v>
      </c>
      <c r="C26" s="302" t="s">
        <v>703</v>
      </c>
      <c r="D26" s="302">
        <v>1</v>
      </c>
      <c r="E26" s="311">
        <v>0</v>
      </c>
      <c r="F26" s="311">
        <v>0</v>
      </c>
      <c r="G26" s="312"/>
      <c r="H26" s="312"/>
      <c r="J26" s="308"/>
    </row>
    <row r="27" spans="1:10" s="296" customFormat="1">
      <c r="A27" s="300"/>
      <c r="B27" s="304" t="s">
        <v>1052</v>
      </c>
      <c r="C27" s="302" t="s">
        <v>703</v>
      </c>
      <c r="D27" s="302">
        <v>1</v>
      </c>
      <c r="E27" s="311"/>
      <c r="F27" s="311"/>
      <c r="G27" s="312"/>
      <c r="H27" s="312"/>
      <c r="J27" s="308"/>
    </row>
    <row r="28" spans="1:10" s="296" customFormat="1">
      <c r="A28" s="300" t="s">
        <v>843</v>
      </c>
      <c r="B28" s="304" t="s">
        <v>1187</v>
      </c>
      <c r="C28" s="302" t="s">
        <v>703</v>
      </c>
      <c r="D28" s="302">
        <v>1</v>
      </c>
      <c r="E28" s="311"/>
      <c r="F28" s="311"/>
      <c r="G28" s="312"/>
      <c r="H28" s="312"/>
      <c r="J28" s="308"/>
    </row>
    <row r="29" spans="1:10" s="296" customFormat="1">
      <c r="A29" s="300"/>
      <c r="B29" s="304" t="s">
        <v>1188</v>
      </c>
      <c r="C29" s="302" t="s">
        <v>703</v>
      </c>
      <c r="D29" s="302">
        <v>1</v>
      </c>
      <c r="E29" s="311"/>
      <c r="F29" s="311"/>
      <c r="J29" s="308"/>
    </row>
    <row r="30" spans="1:10" s="296" customFormat="1">
      <c r="A30" s="300" t="s">
        <v>843</v>
      </c>
      <c r="B30" s="304"/>
      <c r="C30" s="302"/>
      <c r="D30" s="302"/>
      <c r="J30" s="308"/>
    </row>
    <row r="31" spans="1:10" s="296" customFormat="1" ht="15">
      <c r="A31" s="300"/>
      <c r="B31" s="301" t="s">
        <v>1189</v>
      </c>
      <c r="C31" s="302"/>
      <c r="D31" s="302"/>
      <c r="J31" s="308"/>
    </row>
    <row r="32" spans="1:10" s="296" customFormat="1" ht="9.75" customHeight="1">
      <c r="A32" s="294"/>
      <c r="B32" s="294"/>
      <c r="C32" s="294"/>
      <c r="D32" s="294"/>
      <c r="E32" s="297"/>
      <c r="J32" s="308"/>
    </row>
    <row r="33" spans="1:10" s="296" customFormat="1" ht="12.75" customHeight="1">
      <c r="A33" s="294"/>
      <c r="B33" s="304" t="s">
        <v>1190</v>
      </c>
      <c r="C33" s="302" t="s">
        <v>68</v>
      </c>
      <c r="D33" s="302">
        <v>1</v>
      </c>
      <c r="E33" s="296">
        <v>0</v>
      </c>
      <c r="F33" s="296">
        <v>0</v>
      </c>
      <c r="J33" s="308"/>
    </row>
    <row r="34" spans="1:10" s="296" customFormat="1">
      <c r="A34" s="300"/>
      <c r="B34" s="304" t="s">
        <v>1191</v>
      </c>
      <c r="C34" s="302" t="s">
        <v>1192</v>
      </c>
      <c r="D34" s="302">
        <v>1</v>
      </c>
      <c r="E34" s="296">
        <v>0</v>
      </c>
      <c r="F34" s="296">
        <v>0</v>
      </c>
      <c r="J34" s="308"/>
    </row>
    <row r="35" spans="1:10" s="296" customFormat="1">
      <c r="A35" s="300"/>
      <c r="B35" s="304" t="s">
        <v>1193</v>
      </c>
      <c r="C35" s="302" t="s">
        <v>1192</v>
      </c>
      <c r="D35" s="302">
        <v>1</v>
      </c>
      <c r="E35" s="296">
        <v>0</v>
      </c>
      <c r="F35" s="296">
        <v>0</v>
      </c>
      <c r="J35" s="308"/>
    </row>
    <row r="36" spans="1:10" s="296" customFormat="1">
      <c r="A36" s="300"/>
      <c r="B36" s="304" t="s">
        <v>1194</v>
      </c>
      <c r="C36" s="302" t="s">
        <v>1192</v>
      </c>
      <c r="D36" s="302">
        <v>2</v>
      </c>
      <c r="E36" s="296">
        <v>0</v>
      </c>
      <c r="F36" s="296">
        <v>0</v>
      </c>
      <c r="J36" s="308"/>
    </row>
    <row r="37" spans="1:10" s="296" customFormat="1">
      <c r="A37" s="300"/>
      <c r="B37" s="304" t="s">
        <v>1195</v>
      </c>
      <c r="C37" s="302" t="s">
        <v>1192</v>
      </c>
      <c r="D37" s="302">
        <v>1</v>
      </c>
      <c r="E37" s="296">
        <v>0</v>
      </c>
      <c r="F37" s="296">
        <v>0</v>
      </c>
      <c r="J37" s="308"/>
    </row>
    <row r="38" spans="1:10" s="296" customFormat="1">
      <c r="A38" s="300"/>
      <c r="B38" s="304" t="s">
        <v>1196</v>
      </c>
      <c r="C38" s="302" t="s">
        <v>703</v>
      </c>
      <c r="D38" s="302">
        <v>1</v>
      </c>
      <c r="E38" s="296">
        <v>0</v>
      </c>
      <c r="F38" s="296">
        <v>0</v>
      </c>
      <c r="J38" s="308"/>
    </row>
    <row r="39" spans="1:10" s="296" customFormat="1" ht="12.75" customHeight="1">
      <c r="A39" s="300"/>
      <c r="B39" s="304" t="s">
        <v>1197</v>
      </c>
      <c r="C39" s="302" t="s">
        <v>703</v>
      </c>
      <c r="D39" s="302">
        <v>1</v>
      </c>
      <c r="E39" s="296">
        <v>0</v>
      </c>
      <c r="F39" s="296">
        <v>0</v>
      </c>
      <c r="J39" s="308"/>
    </row>
    <row r="40" spans="1:10" s="296" customFormat="1">
      <c r="A40" s="300"/>
      <c r="B40" s="304" t="s">
        <v>1198</v>
      </c>
      <c r="C40" s="302" t="s">
        <v>703</v>
      </c>
      <c r="D40" s="302">
        <v>1</v>
      </c>
      <c r="E40" s="296">
        <v>0</v>
      </c>
      <c r="F40" s="296">
        <v>0</v>
      </c>
      <c r="J40" s="308"/>
    </row>
    <row r="42" spans="1:10" s="296" customFormat="1">
      <c r="A42" s="300"/>
      <c r="B42" s="313" t="s">
        <v>1199</v>
      </c>
      <c r="C42" s="313"/>
      <c r="D42" s="302"/>
      <c r="F42" s="307">
        <f>SUM(F3:F41)</f>
        <v>0</v>
      </c>
      <c r="J42" s="308"/>
    </row>
    <row r="43" spans="1:10" s="296" customFormat="1">
      <c r="A43" s="300"/>
      <c r="B43" s="89"/>
      <c r="C43" s="302"/>
      <c r="D43" s="302"/>
      <c r="J43" s="308"/>
    </row>
    <row r="44" spans="1:10" s="296" customFormat="1">
      <c r="A44" s="300"/>
      <c r="B44" s="89"/>
      <c r="C44" s="302"/>
      <c r="D44" s="302"/>
      <c r="J44" s="308"/>
    </row>
    <row r="45" spans="1:10" s="296" customFormat="1">
      <c r="A45" s="300"/>
      <c r="B45" s="89"/>
      <c r="C45" s="302"/>
      <c r="D45" s="302"/>
      <c r="J45" s="308"/>
    </row>
    <row r="46" spans="1:10" s="296" customFormat="1">
      <c r="A46" s="300"/>
      <c r="B46" s="89"/>
      <c r="C46" s="302"/>
      <c r="D46" s="302"/>
      <c r="J46" s="308"/>
    </row>
    <row r="47" spans="1:10" s="296" customFormat="1">
      <c r="A47" s="300"/>
      <c r="B47" s="89"/>
      <c r="C47" s="302"/>
      <c r="D47" s="302"/>
      <c r="J47" s="308"/>
    </row>
    <row r="48" spans="1:10" s="296" customFormat="1">
      <c r="A48" s="300"/>
      <c r="B48" s="89"/>
      <c r="C48" s="302"/>
      <c r="D48" s="302"/>
      <c r="J48" s="308"/>
    </row>
    <row r="49" spans="1:10" s="296" customFormat="1">
      <c r="A49" s="300"/>
      <c r="B49" s="89"/>
      <c r="C49" s="302"/>
      <c r="D49" s="302"/>
      <c r="E49" s="314"/>
      <c r="J49" s="308"/>
    </row>
    <row r="50" spans="1:10" s="296" customFormat="1">
      <c r="A50" s="300"/>
      <c r="B50" s="89"/>
      <c r="C50" s="302"/>
      <c r="D50" s="302"/>
      <c r="E50" s="314"/>
      <c r="J50" s="308"/>
    </row>
    <row r="51" spans="1:10" s="296" customFormat="1">
      <c r="A51" s="300"/>
      <c r="B51" s="89"/>
      <c r="C51" s="302"/>
      <c r="D51" s="302"/>
      <c r="E51" s="314"/>
      <c r="J51" s="308"/>
    </row>
    <row r="52" spans="1:10" s="296" customFormat="1">
      <c r="A52" s="294"/>
      <c r="B52" s="89"/>
      <c r="C52" s="302"/>
      <c r="D52" s="302"/>
      <c r="E52" s="314"/>
      <c r="J52" s="308"/>
    </row>
    <row r="53" spans="1:10" s="296" customFormat="1">
      <c r="A53" s="300"/>
      <c r="B53" s="89"/>
      <c r="C53" s="302"/>
      <c r="D53" s="302"/>
      <c r="E53" s="314"/>
      <c r="J53" s="308"/>
    </row>
    <row r="54" spans="1:10" s="296" customFormat="1">
      <c r="A54" s="305"/>
      <c r="B54" s="89"/>
      <c r="C54" s="302"/>
      <c r="D54" s="302"/>
      <c r="E54" s="314"/>
      <c r="J54" s="308"/>
    </row>
    <row r="55" spans="1:10" s="296" customFormat="1">
      <c r="A55" s="305"/>
      <c r="B55" s="89"/>
      <c r="C55" s="302"/>
      <c r="D55" s="302"/>
      <c r="E55" s="314"/>
      <c r="J55" s="308"/>
    </row>
    <row r="56" spans="1:10" s="296" customFormat="1">
      <c r="A56" s="300"/>
      <c r="B56" s="89"/>
      <c r="C56" s="302"/>
      <c r="D56" s="302"/>
      <c r="E56" s="314"/>
      <c r="J56" s="308"/>
    </row>
    <row r="57" spans="1:10" s="296" customFormat="1">
      <c r="A57" s="300"/>
      <c r="B57" s="89"/>
      <c r="C57" s="302"/>
      <c r="D57" s="302"/>
      <c r="J57" s="308"/>
    </row>
    <row r="58" spans="1:10" s="296" customFormat="1">
      <c r="A58" s="300"/>
      <c r="B58" s="89"/>
      <c r="C58" s="302"/>
      <c r="D58" s="302"/>
      <c r="J58" s="308"/>
    </row>
    <row r="59" spans="1:10" s="296" customFormat="1">
      <c r="A59" s="300"/>
      <c r="B59" s="89"/>
      <c r="C59" s="302"/>
      <c r="D59" s="302"/>
      <c r="J59" s="308"/>
    </row>
    <row r="60" spans="1:10" s="296" customFormat="1">
      <c r="A60" s="300"/>
      <c r="B60" s="89"/>
      <c r="C60" s="302"/>
      <c r="D60" s="302"/>
      <c r="J60" s="308"/>
    </row>
    <row r="61" spans="1:10" s="296" customFormat="1">
      <c r="A61" s="300"/>
      <c r="B61" s="89"/>
      <c r="C61" s="302"/>
      <c r="D61" s="302"/>
      <c r="J61" s="308"/>
    </row>
  </sheetData>
  <mergeCells count="4">
    <mergeCell ref="E26:E29"/>
    <mergeCell ref="F26:F29"/>
    <mergeCell ref="G26:G28"/>
    <mergeCell ref="H26:H28"/>
  </mergeCells>
  <printOptions horizontalCentered="1" gridLines="1"/>
  <pageMargins left="0.59055118110236227" right="0.39370078740157483" top="0.59055118110236227" bottom="0.59055118110236227" header="0.19685039370078741" footer="0.19685039370078741"/>
  <pageSetup paperSize="9" orientation="landscape" r:id="rId1"/>
  <headerFooter>
    <oddFooter>&amp;A&amp;Rstránka &amp;P</oddFooter>
  </headerFooter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20</vt:i4>
      </vt:variant>
    </vt:vector>
  </HeadingPairs>
  <TitlesOfParts>
    <vt:vector size="28" baseType="lpstr">
      <vt:lpstr>Rekapitulace</vt:lpstr>
      <vt:lpstr>Archstav</vt:lpstr>
      <vt:lpstr>Bourání</vt:lpstr>
      <vt:lpstr>ZTI</vt:lpstr>
      <vt:lpstr>UT</vt:lpstr>
      <vt:lpstr>PLYN</vt:lpstr>
      <vt:lpstr>ELEKTRO</vt:lpstr>
      <vt:lpstr>VZT</vt:lpstr>
      <vt:lpstr>Archstav!__CENA__</vt:lpstr>
      <vt:lpstr>Bourání!__CENA__</vt:lpstr>
      <vt:lpstr>Archstav!__MAIN__</vt:lpstr>
      <vt:lpstr>Bourání!__MAIN__</vt:lpstr>
      <vt:lpstr>Rekapitulace!__MAIN2__</vt:lpstr>
      <vt:lpstr>Archstav!__T0__</vt:lpstr>
      <vt:lpstr>Bourání!__T0__</vt:lpstr>
      <vt:lpstr>Archstav!__T1__</vt:lpstr>
      <vt:lpstr>Bourání!__T1__</vt:lpstr>
      <vt:lpstr>Archstav!__T2__</vt:lpstr>
      <vt:lpstr>Bourání!__T2__</vt:lpstr>
      <vt:lpstr>Bourání!__T3__</vt:lpstr>
      <vt:lpstr>Archstav!Názvy_tisku</vt:lpstr>
      <vt:lpstr>Bourání!Názvy_tisku</vt:lpstr>
      <vt:lpstr>ELEKTRO!Názvy_tisku</vt:lpstr>
      <vt:lpstr>Rekapitulace!Názvy_tisku</vt:lpstr>
      <vt:lpstr>PLYN!Oblast_tisku</vt:lpstr>
      <vt:lpstr>UT!Oblast_tisku</vt:lpstr>
      <vt:lpstr>VZT!Oblast_tisku</vt:lpstr>
      <vt:lpstr>ZTI!Oblast_tisku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2021-11-30T09:19:23Z</dcterms:created>
  <dcterms:modified xsi:type="dcterms:W3CDTF">2021-11-30T12:54:37Z</dcterms:modified>
</cp:coreProperties>
</file>