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2016_04 - Velká Lečice - ..." sheetId="2" r:id="rId2"/>
  </sheets>
  <definedNames>
    <definedName name="_xlnm.Print_Titles" localSheetId="1">'2016_04 - Velká Lečice - ...'!$121:$121</definedName>
    <definedName name="_xlnm.Print_Titles" localSheetId="0">'Rekapitulace stavby'!$85:$85</definedName>
    <definedName name="_xlnm.Print_Area" localSheetId="1">'2016_04 - Velká Lečice - ...'!$C$4:$Q$70,'2016_04 - Velká Lečice - ...'!$C$76:$Q$106,'2016_04 - Velká Lečice - ...'!$C$112:$Q$219</definedName>
    <definedName name="_xlnm.Print_Area" localSheetId="0">'Rekapitulace stavby'!$C$4:$AP$70,'Rekapitulace stavby'!$C$76:$AP$92</definedName>
  </definedNames>
  <calcPr fullCalcOnLoad="1"/>
</workbook>
</file>

<file path=xl/sharedStrings.xml><?xml version="1.0" encoding="utf-8"?>
<sst xmlns="http://schemas.openxmlformats.org/spreadsheetml/2006/main" count="1189" uniqueCount="381">
  <si>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</si>
  <si>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</si>
  <si>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</si>
  <si>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</si>
  <si>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</si>
  <si>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</si>
  <si>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0.01</t>
  </si>
  <si>
    <t>21</t>
  </si>
  <si>
    <t>15</t>
  </si>
  <si>
    <t>SOUHRNNÝ LIST STAVBY</t>
  </si>
  <si>
    <t>v ---  níže se nacházejí doplnkové a pomocné údaje k sestavám  --- v</t>
  </si>
  <si>
    <t>0.001</t>
  </si>
  <si>
    <t>Kód:</t>
  </si>
  <si>
    <t>2016_04</t>
  </si>
  <si>
    <t>Stavba:</t>
  </si>
  <si>
    <t>Velká Lečice - Oprava malé vodní nádrže</t>
  </si>
  <si>
    <t>0.1</t>
  </si>
  <si>
    <t>JKSO:</t>
  </si>
  <si>
    <t>CC-CZ:</t>
  </si>
  <si>
    <t>1</t>
  </si>
  <si>
    <t>Místo:</t>
  </si>
  <si>
    <t>Katastrální území: Velká Lečice</t>
  </si>
  <si>
    <t>Datum:</t>
  </si>
  <si>
    <t>10</t>
  </si>
  <si>
    <t>100</t>
  </si>
  <si>
    <t>Objednavatel:</t>
  </si>
  <si>
    <t>IČ:</t>
  </si>
  <si>
    <t>obec Velká Lečice</t>
  </si>
  <si>
    <t>DIČ:</t>
  </si>
  <si>
    <t>Zhotovitel:</t>
  </si>
  <si>
    <t>bude určen výběrovým řízením</t>
  </si>
  <si>
    <t>Projektant:</t>
  </si>
  <si>
    <t>Martin Dobeš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</si>
  <si>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</si>
  <si>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</si>
  <si>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</si>
  <si>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</si>
  <si>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</si>
  <si>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</si>
  <si>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</si>
  <si>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</si>
  <si>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</si>
  <si>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</si>
  <si>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</si>
  <si>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</si>
  <si>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</si>
  <si>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</si>
  <si>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</si>
  <si>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</si>
  <si>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</si>
  <si>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</si>
  <si>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</si>
  <si>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</si>
  <si>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</si>
  <si>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</si>
  <si>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</si>
  <si>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</si>
  <si>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</si>
  <si>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</si>
  <si>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</si>
  <si>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</si>
  <si>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</si>
  <si>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</si>
  <si>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</si>
  <si>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</si>
  <si>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</si>
  <si>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</si>
  <si>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</si>
  <si>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</si>
  <si>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</si>
  <si>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</si>
  <si>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</si>
  <si>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</si>
  <si>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</si>
  <si>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</si>
  <si>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</si>
  <si>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</si>
  <si>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{29A55758-2427-4CB7-88F5-75C7D3D0AEC7}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</si>
  <si>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</si>
  <si>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</si>
  <si>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</si>
  <si>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</si>
  <si>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</si>
  <si>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</si>
  <si>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</si>
  <si>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</si>
  <si>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</si>
  <si>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</si>
  <si>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</si>
  <si>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</si>
  <si>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</si>
  <si>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</si>
  <si>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</si>
  <si>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</si>
  <si>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</si>
  <si>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</si>
  <si>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</si>
  <si>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</si>
  <si>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</si>
  <si>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</si>
  <si>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</si>
  <si>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</si>
  <si>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</si>
  <si>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</si>
  <si>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</si>
  <si>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</si>
  <si>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</si>
  <si>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783 - Dokončovací práce - nátěry</t>
  </si>
  <si>
    <t>VRN - Vedlejší rozpočtové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</si>
  <si>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</si>
  <si>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</si>
  <si>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</si>
  <si>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</si>
  <si>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</si>
  <si>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</si>
  <si>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</si>
  <si>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</si>
  <si>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</si>
  <si>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</si>
  <si>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</si>
  <si>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</si>
  <si>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</si>
  <si>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</si>
  <si>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</si>
  <si>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</si>
  <si>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</si>
  <si>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</si>
  <si>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120901113</t>
  </si>
  <si>
    <t>Bourání zdiva kamenného v odkopávkách nebo prokopávkách na maltu cementovou ručně</t>
  </si>
  <si>
    <t>m3</t>
  </si>
  <si>
    <t>4</t>
  </si>
  <si>
    <t>1021329405</t>
  </si>
  <si>
    <t>64*0,6*0,2"římsa"</t>
  </si>
  <si>
    <t>VV</t>
  </si>
  <si>
    <t>3</t>
  </si>
  <si>
    <t>120901121</t>
  </si>
  <si>
    <t>Bourání zdiva z betonu prostého neprokládaného v odkopávkách nebo prokopávkách ručně</t>
  </si>
  <si>
    <t>-663971201</t>
  </si>
  <si>
    <t>121101101</t>
  </si>
  <si>
    <t>Sejmutí ornice s přemístěním na vzdálenost do 50 m</t>
  </si>
  <si>
    <t>352075970</t>
  </si>
  <si>
    <t>+140*0,2</t>
  </si>
  <si>
    <t>5</t>
  </si>
  <si>
    <t>122201101</t>
  </si>
  <si>
    <t>Odkopávky a prokopávky nezapažené v hornině tř. 3 objem do 100 m3</t>
  </si>
  <si>
    <t>2085632765</t>
  </si>
  <si>
    <t>1,2*0,6*61"zakladovy blok"</t>
  </si>
  <si>
    <t>.6*.4*.4*18"zabradli"</t>
  </si>
  <si>
    <t>Součet</t>
  </si>
  <si>
    <t>6</t>
  </si>
  <si>
    <t>122703602</t>
  </si>
  <si>
    <t>Odstranění nánosů z vypuštěných rybníků při únosnosti dna přes 40 do 60 kPa</t>
  </si>
  <si>
    <t>1711668217</t>
  </si>
  <si>
    <t>12</t>
  </si>
  <si>
    <t>162301102</t>
  </si>
  <si>
    <t>Vodorovné přemístění do 1000 m výkopku/sypaniny z horniny tř. 1 až 4</t>
  </si>
  <si>
    <t>-1995399230</t>
  </si>
  <si>
    <t>72</t>
  </si>
  <si>
    <t>171201101</t>
  </si>
  <si>
    <t>Uložení sypaniny do násypů nezhutněných</t>
  </si>
  <si>
    <t>-459345664</t>
  </si>
  <si>
    <t>14</t>
  </si>
  <si>
    <t>174101101</t>
  </si>
  <si>
    <t>Zásyp jam, šachet rýh nebo kolem objektů sypaninou se zhutněním</t>
  </si>
  <si>
    <t>828589663</t>
  </si>
  <si>
    <t>61*0,5*0,6</t>
  </si>
  <si>
    <t>180404111</t>
  </si>
  <si>
    <t>Založení trávníku výsevem na vrstvě ornice</t>
  </si>
  <si>
    <t>m2</t>
  </si>
  <si>
    <t>451062416</t>
  </si>
  <si>
    <t>16</t>
  </si>
  <si>
    <t>M</t>
  </si>
  <si>
    <t>005724100</t>
  </si>
  <si>
    <t>osivo směs travní parková</t>
  </si>
  <si>
    <t>kg</t>
  </si>
  <si>
    <t>8</t>
  </si>
  <si>
    <t>1920619937</t>
  </si>
  <si>
    <t>17</t>
  </si>
  <si>
    <t>181301103</t>
  </si>
  <si>
    <t>Rozprostření ornice tl vrstvy do 200 mm pl do 500 m2 v rovině nebo ve svahu do 1:5</t>
  </si>
  <si>
    <t>-994899940</t>
  </si>
  <si>
    <t>20</t>
  </si>
  <si>
    <t>R1001</t>
  </si>
  <si>
    <t>Čerpání vody (centrálou) po dobu stavby</t>
  </si>
  <si>
    <t>celek</t>
  </si>
  <si>
    <t>-1211732031</t>
  </si>
  <si>
    <t xml:space="preserve">Snížení hladiny spodní vody pro potřebu zrealizování stavby, včetně pohotovosti čerpací soustavy.
Včetně vyhloubení záchytných jímek a příkopů pro odvedení vody, včetně
 převedení vody z jímek mimo staveniště.
</t>
  </si>
  <si>
    <t>P</t>
  </si>
  <si>
    <t>22</t>
  </si>
  <si>
    <t>317362021</t>
  </si>
  <si>
    <t>Výztuž svařovanými sítěmi Kari</t>
  </si>
  <si>
    <t>t</t>
  </si>
  <si>
    <t>-1456252830</t>
  </si>
  <si>
    <t>24</t>
  </si>
  <si>
    <t>321213345</t>
  </si>
  <si>
    <t>Zdivo nadzákladové z lomového kamene vodních staveb obkladní s vyspárováním</t>
  </si>
  <si>
    <t>418644060</t>
  </si>
  <si>
    <t>1,7*0,45*18"rez A"</t>
  </si>
  <si>
    <t>24*1,2*0,4"rez B"</t>
  </si>
  <si>
    <t>1,17*0,4*8"rez C"</t>
  </si>
  <si>
    <t>9*0,9*0,4"rez E"</t>
  </si>
  <si>
    <t>25</t>
  </si>
  <si>
    <t>321311116</t>
  </si>
  <si>
    <t>Konstrukce vodních staveb z betonu prostého mrazuvzdorného tř. C 30/37 XF3</t>
  </si>
  <si>
    <t>1832984103</t>
  </si>
  <si>
    <t>0,5*0,7*61</t>
  </si>
  <si>
    <t>26</t>
  </si>
  <si>
    <t>321321116</t>
  </si>
  <si>
    <t>Konstrukce vodních staveb ze ŽB mrazuvzdorného tř. C 30/37 XF3</t>
  </si>
  <si>
    <t>-106792404</t>
  </si>
  <si>
    <t>61*0,15*0,7"římsa"</t>
  </si>
  <si>
    <t>27</t>
  </si>
  <si>
    <t>321351010</t>
  </si>
  <si>
    <t>Bednění konstrukcí vodních staveb rovinné - zřízení</t>
  </si>
  <si>
    <t>745287715</t>
  </si>
  <si>
    <t>0,7*61+26*0,5*0,7+61*0,2</t>
  </si>
  <si>
    <t>28</t>
  </si>
  <si>
    <t>321352010</t>
  </si>
  <si>
    <t>Bednění konstrukcí vodních staveb rovinné - odstranění</t>
  </si>
  <si>
    <t>1782410063</t>
  </si>
  <si>
    <t>30</t>
  </si>
  <si>
    <t>R3003</t>
  </si>
  <si>
    <t>kotvy R22 délky 0,8m včetně navrtání otvorů a upevnění cem. maltou</t>
  </si>
  <si>
    <t>ks</t>
  </si>
  <si>
    <t>1356895145</t>
  </si>
  <si>
    <t>6*61*1,5</t>
  </si>
  <si>
    <t>74</t>
  </si>
  <si>
    <t>R3005</t>
  </si>
  <si>
    <t>Úprava vtoku do nádrže</t>
  </si>
  <si>
    <t>-2134982830</t>
  </si>
  <si>
    <t>Kompletní dodávka a montáž
nasunutí,plast  trouby DN 300 délky 2m, obetonování</t>
  </si>
  <si>
    <t>67</t>
  </si>
  <si>
    <t>452311131</t>
  </si>
  <si>
    <t>Podkladní desky z betonu prostého tř. C 12/15 otevřený výkop</t>
  </si>
  <si>
    <t>-1105489504</t>
  </si>
  <si>
    <t>0,6*61*0,1</t>
  </si>
  <si>
    <t>73</t>
  </si>
  <si>
    <t>593810850</t>
  </si>
  <si>
    <t>panel silniční IZD 2/10 299x119x15 cm včetně položení</t>
  </si>
  <si>
    <t>kus</t>
  </si>
  <si>
    <t>913233466</t>
  </si>
  <si>
    <t>75</t>
  </si>
  <si>
    <t>564251111</t>
  </si>
  <si>
    <t>Podklad nebo podsyp ze štěrkopísku ŠP tl 150 mm</t>
  </si>
  <si>
    <t>-445325890</t>
  </si>
  <si>
    <t>26*15</t>
  </si>
  <si>
    <t>83</t>
  </si>
  <si>
    <t>634662112</t>
  </si>
  <si>
    <t>Výplň dilatačních spár š do 15 mm v mazaninách akrylátovým tmelem</t>
  </si>
  <si>
    <t>m</t>
  </si>
  <si>
    <t>-439003255</t>
  </si>
  <si>
    <t>30*1,2</t>
  </si>
  <si>
    <t>68</t>
  </si>
  <si>
    <t>R622111121</t>
  </si>
  <si>
    <t>Vyspravení lokální cementovou maltou vnějších stěn betonových nebo železobetonových, včetně dodání materiálu, dle postupu popsaného v TZ</t>
  </si>
  <si>
    <t>1427089740</t>
  </si>
  <si>
    <t>2,1*0,8*4</t>
  </si>
  <si>
    <t>80</t>
  </si>
  <si>
    <t>899623171</t>
  </si>
  <si>
    <t>Obetonování potrubí nebo zdiva stok betonem prostým tř. C 25/30 v otevřeném výkopu</t>
  </si>
  <si>
    <t>319479697</t>
  </si>
  <si>
    <t>1*0,8*0,5+0,4*0,4*0,6</t>
  </si>
  <si>
    <t>45</t>
  </si>
  <si>
    <t>934956123</t>
  </si>
  <si>
    <t>Hradítka z dubového dřeva tl 40 mm</t>
  </si>
  <si>
    <t>-39261833</t>
  </si>
  <si>
    <t>2,1*0,6</t>
  </si>
  <si>
    <t>81</t>
  </si>
  <si>
    <t>938901101</t>
  </si>
  <si>
    <t>Očištění dlažby z lomového kamene nebo z betonových desek od porostu</t>
  </si>
  <si>
    <t>25878114</t>
  </si>
  <si>
    <t>1,7*61</t>
  </si>
  <si>
    <t>84</t>
  </si>
  <si>
    <t>953312122</t>
  </si>
  <si>
    <t>Vložky do svislých dilatačních spár z extrudovaných polystyrénových desek tl 20 mm</t>
  </si>
  <si>
    <t>623375181</t>
  </si>
  <si>
    <t>30*0,5*0,7</t>
  </si>
  <si>
    <t>47</t>
  </si>
  <si>
    <t>R9002</t>
  </si>
  <si>
    <t>Kompletní dodávka dřevěného zábradlí</t>
  </si>
  <si>
    <t>-1422110990</t>
  </si>
  <si>
    <t xml:space="preserve">Kompletní dodávka zábradlí dle výkresové přílohy.
Včetně výkopů pro sloupky a zabetonování trnů, včetně kotvících trnů
DŘEVO MODŘÍN, naimpregnováno vakuotlakovou metodou - hnědý odstín
</t>
  </si>
  <si>
    <t>49</t>
  </si>
  <si>
    <t>R9005</t>
  </si>
  <si>
    <t>Vybudování sjezdů do rybníka, uvedení do původního stavu po dokončení stavby</t>
  </si>
  <si>
    <t>-787054217</t>
  </si>
  <si>
    <t>51</t>
  </si>
  <si>
    <t>997013501</t>
  </si>
  <si>
    <t>Odvoz suti a vybouraných hmot na skládku nebo meziskládku do 1 km se složením</t>
  </si>
  <si>
    <t>-204814045</t>
  </si>
  <si>
    <t>52</t>
  </si>
  <si>
    <t>997013509</t>
  </si>
  <si>
    <t>Příplatek k odvozu suti a vybouraných hmot na skládku ZKD 1 km přes 1 km</t>
  </si>
  <si>
    <t>-453889214</t>
  </si>
  <si>
    <t>vzdálenost 10 km</t>
  </si>
  <si>
    <t>53</t>
  </si>
  <si>
    <t>R9004</t>
  </si>
  <si>
    <t>Poplatek za uložení suti na skládku</t>
  </si>
  <si>
    <t>1080221310</t>
  </si>
  <si>
    <t>54</t>
  </si>
  <si>
    <t>998331011</t>
  </si>
  <si>
    <t>Přesun hmot pro nádrže</t>
  </si>
  <si>
    <t>1924945794</t>
  </si>
  <si>
    <t>78</t>
  </si>
  <si>
    <t>711491172</t>
  </si>
  <si>
    <t>Provedení izolace proti tlakové vodě vodorovné z textilií vrstva ochranná</t>
  </si>
  <si>
    <t>-841647502</t>
  </si>
  <si>
    <t>76</t>
  </si>
  <si>
    <t>693410500</t>
  </si>
  <si>
    <t>rohož bentonitová hydroizolační</t>
  </si>
  <si>
    <t>1546828010</t>
  </si>
  <si>
    <t>390+180</t>
  </si>
  <si>
    <t>77</t>
  </si>
  <si>
    <t>693410550</t>
  </si>
  <si>
    <t>těsnění záložek bentonitových hydroizolačních rohoží  granulát Bentizol</t>
  </si>
  <si>
    <t>2097897620</t>
  </si>
  <si>
    <t>56</t>
  </si>
  <si>
    <t>767995113</t>
  </si>
  <si>
    <t>Montáž atypických zámečnických konstrukcí hmotnosti do 20 kg včetně dodávky materiálu</t>
  </si>
  <si>
    <t>-817551108</t>
  </si>
  <si>
    <t xml:space="preserve">dodávka a osazení ocelového plechu tl.5mm rozměry 70 x 50 cm
plech bude opatřen pracnami zachycenými do stávajících ok
</t>
  </si>
  <si>
    <t>57</t>
  </si>
  <si>
    <t>767161814</t>
  </si>
  <si>
    <t>Demontáž zábradlí rovného nerozebíratelného hmotnosti 1m zábradlí přes 20 kg</t>
  </si>
  <si>
    <t>57833034</t>
  </si>
  <si>
    <t>Včetně likvidace - odkup do sběrných surovin. Včetně naložení a vodorovné dopravy</t>
  </si>
  <si>
    <t>79</t>
  </si>
  <si>
    <t>R7001</t>
  </si>
  <si>
    <t>Demontáž stávajícího oplocení 19m, uvedení oplocení do původního stavu po dokončení stavby</t>
  </si>
  <si>
    <t>655303143</t>
  </si>
  <si>
    <t>69</t>
  </si>
  <si>
    <t>783101801</t>
  </si>
  <si>
    <t>Odstranění nátěrů okartáčováním z ocelových konstrukcí těžkých "A"</t>
  </si>
  <si>
    <t>-652344758</t>
  </si>
  <si>
    <t>70</t>
  </si>
  <si>
    <t>783251002</t>
  </si>
  <si>
    <t>Nátěry epoxidové kovových doplňkových konstrukcí jednonásobné a 2x email</t>
  </si>
  <si>
    <t>1321020353</t>
  </si>
  <si>
    <t>71</t>
  </si>
  <si>
    <t>783251017</t>
  </si>
  <si>
    <t>Nátěry epoxidové kovových doplňkových konstrukcí základní</t>
  </si>
  <si>
    <t>1902758664</t>
  </si>
  <si>
    <t>58</t>
  </si>
  <si>
    <t>R1</t>
  </si>
  <si>
    <t xml:space="preserve">Zajištění a zabezpečení staveniště, zřízení a likvidace zařízení staveniště, včetně případných přípojek, přístupů, skládek, deponií apod.
</t>
  </si>
  <si>
    <t>2117734576</t>
  </si>
  <si>
    <t>59</t>
  </si>
  <si>
    <t>R10</t>
  </si>
  <si>
    <t>zpracování povodňového a havarijního plánu</t>
  </si>
  <si>
    <t>-1020699744</t>
  </si>
  <si>
    <t>60</t>
  </si>
  <si>
    <t>R2</t>
  </si>
  <si>
    <t xml:space="preserve">Protokolární předání stavbou dotčených pozemků a komunikací zpět jejich vlastníkům (správcům), včetně uvedení pozemků a komunikací využitých při stavbě (přesun hmot, odvoz suti, přeprava stavební techniky) do původního stavu.
</t>
  </si>
  <si>
    <t>1381848995</t>
  </si>
  <si>
    <t>61</t>
  </si>
  <si>
    <t>R3</t>
  </si>
  <si>
    <t>Projednání a zajištění zvláštního užívání komunikací a veřejných ploch, včetně zajištění dopravního značení, a to v rozsahu nezbytném pro řádné a bezpečné provádění stavby.*</t>
  </si>
  <si>
    <t>-1563607528</t>
  </si>
  <si>
    <t>62</t>
  </si>
  <si>
    <t>R4</t>
  </si>
  <si>
    <t xml:space="preserve">Vytyčení stavby (příp. pozemku nebo provedení jiných geodetických prací) odborně způsobilou osobou v oboru zeměměřictví. Umístění fixního bodu
</t>
  </si>
  <si>
    <t>-278621113</t>
  </si>
  <si>
    <t>63</t>
  </si>
  <si>
    <t>R5</t>
  </si>
  <si>
    <t xml:space="preserve">Umístění štítku o povolení stavby na viditelném místě u vstupu na staveniště.
</t>
  </si>
  <si>
    <t>-1882472940</t>
  </si>
  <si>
    <t>64</t>
  </si>
  <si>
    <t>R6</t>
  </si>
  <si>
    <t>Zajištění zkoušek a rozborů nutných pro řádné dokončení díla, včetně předání jejich výsledků objednateli. Vhodnost zeminy pro uložení do homogenní hráze bude doložena laboratorním rozborem 2 vzorků, které budou zatříděny dle ČSN 752410</t>
  </si>
  <si>
    <t>-732893259</t>
  </si>
  <si>
    <t>65</t>
  </si>
  <si>
    <t>R7</t>
  </si>
  <si>
    <t>Zpracování a předání dokumentace skutečného provedení stavby (3 paré + 1 v elektr. formě) objednateli a zaměření skutečného provedení stavby - geodetická část dokumentace (3 paré + 1 v elektr. formě) v rozsahu odpovídajícím příslušným právním předpisům; p</t>
  </si>
  <si>
    <t>1064347640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</si>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</sst>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0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21" fillId="0" borderId="24" xfId="0" applyNumberFormat="1" applyFont="1" applyBorder="1" applyAlignment="1">
      <alignment horizontal="right" vertical="center"/>
    </xf>
    <xf numFmtId="164" fontId="21" fillId="0" borderId="25" xfId="0" applyNumberFormat="1" applyFont="1" applyBorder="1" applyAlignment="1">
      <alignment horizontal="right" vertical="center"/>
    </xf>
    <xf numFmtId="167" fontId="21" fillId="0" borderId="25" xfId="0" applyNumberFormat="1" applyFont="1" applyBorder="1" applyAlignment="1">
      <alignment horizontal="right" vertical="center"/>
    </xf>
    <xf numFmtId="164" fontId="21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14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33" xfId="0" applyFont="1" applyBorder="1" applyAlignment="1">
      <alignment horizontal="center" vertical="center"/>
    </xf>
    <xf numFmtId="49" fontId="30" fillId="0" borderId="33" xfId="0" applyNumberFormat="1" applyFont="1" applyBorder="1" applyAlignment="1">
      <alignment horizontal="left" vertical="center" wrapText="1"/>
    </xf>
    <xf numFmtId="0" fontId="30" fillId="0" borderId="33" xfId="0" applyFont="1" applyBorder="1" applyAlignment="1">
      <alignment horizontal="center" vertical="center" wrapText="1"/>
    </xf>
    <xf numFmtId="168" fontId="30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34" xfId="0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33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/>
    </xf>
    <xf numFmtId="164" fontId="30" fillId="0" borderId="33" xfId="0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top" wrapText="1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71" fillId="33" borderId="0" xfId="36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top"/>
    </xf>
    <xf numFmtId="164" fontId="0" fillId="23" borderId="33" xfId="0" applyNumberFormat="1" applyFont="1" applyFill="1" applyBorder="1" applyAlignment="1">
      <alignment horizontal="right" vertical="center"/>
    </xf>
    <xf numFmtId="0" fontId="0" fillId="23" borderId="33" xfId="0" applyFill="1" applyBorder="1" applyAlignment="1">
      <alignment horizontal="left" vertical="center"/>
    </xf>
    <xf numFmtId="164" fontId="30" fillId="23" borderId="33" xfId="0" applyNumberFormat="1" applyFont="1" applyFill="1" applyBorder="1" applyAlignment="1">
      <alignment horizontal="right" vertical="center"/>
    </xf>
    <xf numFmtId="0" fontId="30" fillId="23" borderId="33" xfId="0" applyFont="1" applyFill="1" applyBorder="1" applyAlignment="1">
      <alignment horizontal="left" vertical="center"/>
    </xf>
    <xf numFmtId="0" fontId="6" fillId="23" borderId="0" xfId="0" applyFont="1" applyFill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3A7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5F3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E3A75.tmp" descr="C:\KROSplusData\System\Temp\radE3A7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5F36.tmp" descr="C:\KROSplusData\System\Temp\rad35F3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20" sqref="E20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37" t="s">
        <v>0</v>
      </c>
      <c r="B1" s="138"/>
      <c r="C1" s="138"/>
      <c r="D1" s="139" t="s">
        <v>1</v>
      </c>
      <c r="E1" s="138"/>
      <c r="F1" s="138"/>
      <c r="G1" s="138"/>
      <c r="H1" s="138"/>
      <c r="I1" s="138"/>
      <c r="J1" s="138"/>
      <c r="K1" s="140" t="s">
        <v>374</v>
      </c>
      <c r="L1" s="140"/>
      <c r="M1" s="140"/>
      <c r="N1" s="140"/>
      <c r="O1" s="140"/>
      <c r="P1" s="140"/>
      <c r="Q1" s="140"/>
      <c r="R1" s="140"/>
      <c r="S1" s="140"/>
      <c r="T1" s="138"/>
      <c r="U1" s="138"/>
      <c r="V1" s="138"/>
      <c r="W1" s="140" t="s">
        <v>375</v>
      </c>
      <c r="X1" s="140"/>
      <c r="Y1" s="140"/>
      <c r="Z1" s="140"/>
      <c r="AA1" s="140"/>
      <c r="AB1" s="140"/>
      <c r="AC1" s="140"/>
      <c r="AD1" s="140"/>
      <c r="AE1" s="140"/>
      <c r="AF1" s="140"/>
      <c r="AG1" s="138"/>
      <c r="AH1" s="138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2" t="s">
        <v>4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R2" s="168" t="s">
        <v>5</v>
      </c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4" t="s">
        <v>9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45" t="s">
        <v>13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46" t="s">
        <v>15</v>
      </c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Q6" s="11"/>
      <c r="BS6" s="6" t="s">
        <v>16</v>
      </c>
    </row>
    <row r="7" spans="2:71" s="2" customFormat="1" ht="15" customHeight="1">
      <c r="B7" s="10"/>
      <c r="D7" s="16" t="s">
        <v>17</v>
      </c>
      <c r="K7" s="14"/>
      <c r="AK7" s="16" t="s">
        <v>18</v>
      </c>
      <c r="AN7" s="14"/>
      <c r="AQ7" s="11"/>
      <c r="BS7" s="6" t="s">
        <v>19</v>
      </c>
    </row>
    <row r="8" spans="2:71" s="2" customFormat="1" ht="15" customHeight="1">
      <c r="B8" s="10"/>
      <c r="D8" s="16" t="s">
        <v>20</v>
      </c>
      <c r="K8" s="14" t="s">
        <v>21</v>
      </c>
      <c r="AK8" s="16" t="s">
        <v>22</v>
      </c>
      <c r="AN8" s="206"/>
      <c r="AQ8" s="11"/>
      <c r="BS8" s="6" t="s">
        <v>23</v>
      </c>
    </row>
    <row r="9" spans="2:71" s="2" customFormat="1" ht="15" customHeight="1">
      <c r="B9" s="10"/>
      <c r="AQ9" s="11"/>
      <c r="BS9" s="6" t="s">
        <v>24</v>
      </c>
    </row>
    <row r="10" spans="2:71" s="2" customFormat="1" ht="15" customHeight="1">
      <c r="B10" s="10"/>
      <c r="D10" s="16" t="s">
        <v>25</v>
      </c>
      <c r="AK10" s="16" t="s">
        <v>26</v>
      </c>
      <c r="AN10" s="14"/>
      <c r="AQ10" s="11"/>
      <c r="BS10" s="6" t="s">
        <v>16</v>
      </c>
    </row>
    <row r="11" spans="2:71" s="2" customFormat="1" ht="19.5" customHeight="1">
      <c r="B11" s="10"/>
      <c r="E11" s="14" t="s">
        <v>27</v>
      </c>
      <c r="AK11" s="16" t="s">
        <v>28</v>
      </c>
      <c r="AN11" s="14"/>
      <c r="AQ11" s="11"/>
      <c r="BS11" s="6" t="s">
        <v>16</v>
      </c>
    </row>
    <row r="12" spans="2:71" s="2" customFormat="1" ht="7.5" customHeight="1">
      <c r="B12" s="10"/>
      <c r="AQ12" s="11"/>
      <c r="BS12" s="6" t="s">
        <v>16</v>
      </c>
    </row>
    <row r="13" spans="2:71" s="2" customFormat="1" ht="15" customHeight="1">
      <c r="B13" s="10"/>
      <c r="D13" s="16" t="s">
        <v>29</v>
      </c>
      <c r="AK13" s="16" t="s">
        <v>26</v>
      </c>
      <c r="AN13" s="14"/>
      <c r="AQ13" s="11"/>
      <c r="BS13" s="6" t="s">
        <v>16</v>
      </c>
    </row>
    <row r="14" spans="2:71" s="2" customFormat="1" ht="15.75" customHeight="1">
      <c r="B14" s="10"/>
      <c r="E14" s="206"/>
      <c r="AK14" s="16" t="s">
        <v>28</v>
      </c>
      <c r="AN14" s="14"/>
      <c r="AQ14" s="11"/>
      <c r="BS14" s="6" t="s">
        <v>16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31</v>
      </c>
      <c r="AK16" s="16" t="s">
        <v>26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32</v>
      </c>
      <c r="AK17" s="16" t="s">
        <v>28</v>
      </c>
      <c r="AN17" s="14"/>
      <c r="AQ17" s="11"/>
      <c r="BS17" s="6" t="s">
        <v>33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34</v>
      </c>
      <c r="AK19" s="16" t="s">
        <v>26</v>
      </c>
      <c r="AN19" s="14"/>
      <c r="AQ19" s="11"/>
      <c r="BS19" s="6" t="s">
        <v>6</v>
      </c>
    </row>
    <row r="20" spans="2:43" s="2" customFormat="1" ht="15.75" customHeight="1">
      <c r="B20" s="10"/>
      <c r="E20" s="14"/>
      <c r="AK20" s="16" t="s">
        <v>28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15.75" customHeight="1">
      <c r="B22" s="10"/>
      <c r="D22" s="16" t="s">
        <v>35</v>
      </c>
      <c r="AQ22" s="11"/>
    </row>
    <row r="23" spans="2:43" s="2" customFormat="1" ht="15.75" customHeight="1">
      <c r="B23" s="10"/>
      <c r="E23" s="147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Q23" s="11"/>
    </row>
    <row r="24" spans="2:43" s="2" customFormat="1" ht="7.5" customHeight="1">
      <c r="B24" s="10"/>
      <c r="AQ24" s="11"/>
    </row>
    <row r="25" spans="2:43" s="2" customFormat="1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</row>
    <row r="26" spans="2:43" s="2" customFormat="1" ht="15" customHeight="1">
      <c r="B26" s="10"/>
      <c r="D26" s="18" t="s">
        <v>36</v>
      </c>
      <c r="AK26" s="148">
        <f>ROUND($AG$87,2)</f>
        <v>0</v>
      </c>
      <c r="AL26" s="143"/>
      <c r="AM26" s="143"/>
      <c r="AN26" s="143"/>
      <c r="AO26" s="143"/>
      <c r="AQ26" s="11"/>
    </row>
    <row r="27" spans="2:43" s="2" customFormat="1" ht="15" customHeight="1">
      <c r="B27" s="10"/>
      <c r="D27" s="18" t="s">
        <v>37</v>
      </c>
      <c r="AK27" s="148">
        <f>ROUND($AG$90,2)</f>
        <v>0</v>
      </c>
      <c r="AL27" s="143"/>
      <c r="AM27" s="143"/>
      <c r="AN27" s="143"/>
      <c r="AO27" s="143"/>
      <c r="AQ27" s="11"/>
    </row>
    <row r="28" spans="2:43" s="6" customFormat="1" ht="7.5" customHeight="1">
      <c r="B28" s="19"/>
      <c r="AQ28" s="20"/>
    </row>
    <row r="29" spans="2:43" s="6" customFormat="1" ht="27" customHeight="1">
      <c r="B29" s="19"/>
      <c r="D29" s="21" t="s">
        <v>38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49">
        <f>ROUND($AK$26+$AK$27,2)</f>
        <v>0</v>
      </c>
      <c r="AL29" s="150"/>
      <c r="AM29" s="150"/>
      <c r="AN29" s="150"/>
      <c r="AO29" s="150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39</v>
      </c>
      <c r="F31" s="24" t="s">
        <v>40</v>
      </c>
      <c r="L31" s="151">
        <v>0.21</v>
      </c>
      <c r="M31" s="152"/>
      <c r="N31" s="152"/>
      <c r="O31" s="152"/>
      <c r="T31" s="26" t="s">
        <v>41</v>
      </c>
      <c r="W31" s="153">
        <f>ROUND($AZ$87+SUM($CD$91:$CD$91),2)</f>
        <v>0</v>
      </c>
      <c r="X31" s="152"/>
      <c r="Y31" s="152"/>
      <c r="Z31" s="152"/>
      <c r="AA31" s="152"/>
      <c r="AB31" s="152"/>
      <c r="AC31" s="152"/>
      <c r="AD31" s="152"/>
      <c r="AE31" s="152"/>
      <c r="AK31" s="153">
        <f>ROUND($AV$87+SUM($BY$91:$BY$91),2)</f>
        <v>0</v>
      </c>
      <c r="AL31" s="152"/>
      <c r="AM31" s="152"/>
      <c r="AN31" s="152"/>
      <c r="AO31" s="152"/>
      <c r="AQ31" s="27"/>
    </row>
    <row r="32" spans="2:43" s="6" customFormat="1" ht="15" customHeight="1">
      <c r="B32" s="23"/>
      <c r="F32" s="24" t="s">
        <v>42</v>
      </c>
      <c r="L32" s="151">
        <v>0.15</v>
      </c>
      <c r="M32" s="152"/>
      <c r="N32" s="152"/>
      <c r="O32" s="152"/>
      <c r="T32" s="26" t="s">
        <v>41</v>
      </c>
      <c r="W32" s="153">
        <f>ROUND($BA$87+SUM($CE$91:$CE$91),2)</f>
        <v>0</v>
      </c>
      <c r="X32" s="152"/>
      <c r="Y32" s="152"/>
      <c r="Z32" s="152"/>
      <c r="AA32" s="152"/>
      <c r="AB32" s="152"/>
      <c r="AC32" s="152"/>
      <c r="AD32" s="152"/>
      <c r="AE32" s="152"/>
      <c r="AK32" s="153">
        <f>ROUND($AW$87+SUM($BZ$91:$BZ$91),2)</f>
        <v>0</v>
      </c>
      <c r="AL32" s="152"/>
      <c r="AM32" s="152"/>
      <c r="AN32" s="152"/>
      <c r="AO32" s="152"/>
      <c r="AQ32" s="27"/>
    </row>
    <row r="33" spans="2:43" s="6" customFormat="1" ht="15" customHeight="1" hidden="1">
      <c r="B33" s="23"/>
      <c r="F33" s="24" t="s">
        <v>43</v>
      </c>
      <c r="L33" s="151">
        <v>0.21</v>
      </c>
      <c r="M33" s="152"/>
      <c r="N33" s="152"/>
      <c r="O33" s="152"/>
      <c r="T33" s="26" t="s">
        <v>41</v>
      </c>
      <c r="W33" s="153">
        <f>ROUND($BB$87+SUM($CF$91:$CF$91),2)</f>
        <v>0</v>
      </c>
      <c r="X33" s="152"/>
      <c r="Y33" s="152"/>
      <c r="Z33" s="152"/>
      <c r="AA33" s="152"/>
      <c r="AB33" s="152"/>
      <c r="AC33" s="152"/>
      <c r="AD33" s="152"/>
      <c r="AE33" s="152"/>
      <c r="AK33" s="153">
        <v>0</v>
      </c>
      <c r="AL33" s="152"/>
      <c r="AM33" s="152"/>
      <c r="AN33" s="152"/>
      <c r="AO33" s="152"/>
      <c r="AQ33" s="27"/>
    </row>
    <row r="34" spans="2:43" s="6" customFormat="1" ht="15" customHeight="1" hidden="1">
      <c r="B34" s="23"/>
      <c r="F34" s="24" t="s">
        <v>44</v>
      </c>
      <c r="L34" s="151">
        <v>0.15</v>
      </c>
      <c r="M34" s="152"/>
      <c r="N34" s="152"/>
      <c r="O34" s="152"/>
      <c r="T34" s="26" t="s">
        <v>41</v>
      </c>
      <c r="W34" s="153">
        <f>ROUND($BC$87+SUM($CG$91:$CG$91),2)</f>
        <v>0</v>
      </c>
      <c r="X34" s="152"/>
      <c r="Y34" s="152"/>
      <c r="Z34" s="152"/>
      <c r="AA34" s="152"/>
      <c r="AB34" s="152"/>
      <c r="AC34" s="152"/>
      <c r="AD34" s="152"/>
      <c r="AE34" s="152"/>
      <c r="AK34" s="153">
        <v>0</v>
      </c>
      <c r="AL34" s="152"/>
      <c r="AM34" s="152"/>
      <c r="AN34" s="152"/>
      <c r="AO34" s="152"/>
      <c r="AQ34" s="27"/>
    </row>
    <row r="35" spans="2:43" s="6" customFormat="1" ht="15" customHeight="1" hidden="1">
      <c r="B35" s="23"/>
      <c r="F35" s="24" t="s">
        <v>45</v>
      </c>
      <c r="L35" s="151">
        <v>0</v>
      </c>
      <c r="M35" s="152"/>
      <c r="N35" s="152"/>
      <c r="O35" s="152"/>
      <c r="T35" s="26" t="s">
        <v>41</v>
      </c>
      <c r="W35" s="153">
        <f>ROUND($BD$87+SUM($CH$91:$CH$91),2)</f>
        <v>0</v>
      </c>
      <c r="X35" s="152"/>
      <c r="Y35" s="152"/>
      <c r="Z35" s="152"/>
      <c r="AA35" s="152"/>
      <c r="AB35" s="152"/>
      <c r="AC35" s="152"/>
      <c r="AD35" s="152"/>
      <c r="AE35" s="152"/>
      <c r="AK35" s="153">
        <v>0</v>
      </c>
      <c r="AL35" s="152"/>
      <c r="AM35" s="152"/>
      <c r="AN35" s="152"/>
      <c r="AO35" s="152"/>
      <c r="AQ35" s="27"/>
    </row>
    <row r="36" spans="2:43" s="6" customFormat="1" ht="7.5" customHeight="1">
      <c r="B36" s="19"/>
      <c r="AQ36" s="20"/>
    </row>
    <row r="37" spans="2:43" s="6" customFormat="1" ht="27" customHeight="1">
      <c r="B37" s="19"/>
      <c r="C37" s="28"/>
      <c r="D37" s="29" t="s">
        <v>46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47</v>
      </c>
      <c r="U37" s="30"/>
      <c r="V37" s="30"/>
      <c r="W37" s="30"/>
      <c r="X37" s="154" t="s">
        <v>48</v>
      </c>
      <c r="Y37" s="155"/>
      <c r="Z37" s="155"/>
      <c r="AA37" s="155"/>
      <c r="AB37" s="155"/>
      <c r="AC37" s="30"/>
      <c r="AD37" s="30"/>
      <c r="AE37" s="30"/>
      <c r="AF37" s="30"/>
      <c r="AG37" s="30"/>
      <c r="AH37" s="30"/>
      <c r="AI37" s="30"/>
      <c r="AJ37" s="30"/>
      <c r="AK37" s="156">
        <f>SUM($AK$29:$AK$35)</f>
        <v>0</v>
      </c>
      <c r="AL37" s="155"/>
      <c r="AM37" s="155"/>
      <c r="AN37" s="155"/>
      <c r="AO37" s="157"/>
      <c r="AP37" s="28"/>
      <c r="AQ37" s="20"/>
    </row>
    <row r="38" spans="2:43" s="6" customFormat="1" ht="15" customHeight="1">
      <c r="B38" s="19"/>
      <c r="AQ38" s="20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49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50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51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52</v>
      </c>
      <c r="S58" s="38"/>
      <c r="T58" s="38"/>
      <c r="U58" s="38"/>
      <c r="V58" s="38"/>
      <c r="W58" s="38"/>
      <c r="X58" s="38"/>
      <c r="Y58" s="38"/>
      <c r="Z58" s="40"/>
      <c r="AC58" s="37" t="s">
        <v>51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52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53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54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51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52</v>
      </c>
      <c r="S69" s="38"/>
      <c r="T69" s="38"/>
      <c r="U69" s="38"/>
      <c r="V69" s="38"/>
      <c r="W69" s="38"/>
      <c r="X69" s="38"/>
      <c r="Y69" s="38"/>
      <c r="Z69" s="40"/>
      <c r="AC69" s="37" t="s">
        <v>51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52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44" t="s">
        <v>55</v>
      </c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20"/>
    </row>
    <row r="77" spans="2:43" s="14" customFormat="1" ht="15" customHeight="1">
      <c r="B77" s="47"/>
      <c r="C77" s="16" t="s">
        <v>12</v>
      </c>
      <c r="L77" s="14" t="str">
        <f>$K$5</f>
        <v>2016_04</v>
      </c>
      <c r="AQ77" s="48"/>
    </row>
    <row r="78" spans="2:43" s="49" customFormat="1" ht="37.5" customHeight="1">
      <c r="B78" s="50"/>
      <c r="C78" s="49" t="s">
        <v>14</v>
      </c>
      <c r="L78" s="163" t="str">
        <f>$K$6</f>
        <v>Velká Lečice - Oprava malé vodní nádrže</v>
      </c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20</v>
      </c>
      <c r="L80" s="52" t="str">
        <f>IF($K$8="","",$K$8)</f>
        <v>Katastrální území: Velká Lečice</v>
      </c>
      <c r="AI80" s="16" t="s">
        <v>22</v>
      </c>
      <c r="AM80" s="53">
        <f>IF($AN$8="","",$AN$8)</f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25</v>
      </c>
      <c r="L82" s="14" t="str">
        <f>IF($E$11="","",$E$11)</f>
        <v>obec Velká Lečice</v>
      </c>
      <c r="AI82" s="16" t="s">
        <v>31</v>
      </c>
      <c r="AM82" s="145" t="str">
        <f>IF($E$17="","",$E$17)</f>
        <v>Martin Dobeš</v>
      </c>
      <c r="AN82" s="158"/>
      <c r="AO82" s="158"/>
      <c r="AP82" s="158"/>
      <c r="AQ82" s="20"/>
      <c r="AS82" s="171" t="s">
        <v>56</v>
      </c>
      <c r="AT82" s="172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29</v>
      </c>
      <c r="L83" s="14">
        <f>IF($E$14="","",$E$14)</f>
      </c>
      <c r="AI83" s="16" t="s">
        <v>34</v>
      </c>
      <c r="AM83" s="145">
        <f>IF($E$20="","",$E$20)</f>
      </c>
      <c r="AN83" s="158"/>
      <c r="AO83" s="158"/>
      <c r="AP83" s="158"/>
      <c r="AQ83" s="20"/>
      <c r="AS83" s="173"/>
      <c r="AT83" s="158"/>
      <c r="BD83" s="55"/>
    </row>
    <row r="84" spans="2:56" s="6" customFormat="1" ht="12" customHeight="1">
      <c r="B84" s="19"/>
      <c r="AQ84" s="20"/>
      <c r="AS84" s="173"/>
      <c r="AT84" s="158"/>
      <c r="BD84" s="55"/>
    </row>
    <row r="85" spans="2:57" s="6" customFormat="1" ht="30" customHeight="1">
      <c r="B85" s="19"/>
      <c r="C85" s="164" t="s">
        <v>57</v>
      </c>
      <c r="D85" s="155"/>
      <c r="E85" s="155"/>
      <c r="F85" s="155"/>
      <c r="G85" s="155"/>
      <c r="H85" s="30"/>
      <c r="I85" s="165" t="s">
        <v>58</v>
      </c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65" t="s">
        <v>59</v>
      </c>
      <c r="AH85" s="155"/>
      <c r="AI85" s="155"/>
      <c r="AJ85" s="155"/>
      <c r="AK85" s="155"/>
      <c r="AL85" s="155"/>
      <c r="AM85" s="155"/>
      <c r="AN85" s="165" t="s">
        <v>60</v>
      </c>
      <c r="AO85" s="155"/>
      <c r="AP85" s="157"/>
      <c r="AQ85" s="20"/>
      <c r="AS85" s="56" t="s">
        <v>61</v>
      </c>
      <c r="AT85" s="57" t="s">
        <v>62</v>
      </c>
      <c r="AU85" s="57" t="s">
        <v>63</v>
      </c>
      <c r="AV85" s="57" t="s">
        <v>64</v>
      </c>
      <c r="AW85" s="57" t="s">
        <v>65</v>
      </c>
      <c r="AX85" s="57" t="s">
        <v>66</v>
      </c>
      <c r="AY85" s="57" t="s">
        <v>67</v>
      </c>
      <c r="AZ85" s="57" t="s">
        <v>68</v>
      </c>
      <c r="BA85" s="57" t="s">
        <v>69</v>
      </c>
      <c r="BB85" s="57" t="s">
        <v>70</v>
      </c>
      <c r="BC85" s="57" t="s">
        <v>71</v>
      </c>
      <c r="BD85" s="58" t="s">
        <v>72</v>
      </c>
      <c r="BE85" s="59"/>
    </row>
    <row r="86" spans="2:56" s="6" customFormat="1" ht="12" customHeight="1">
      <c r="B86" s="19"/>
      <c r="AQ86" s="20"/>
      <c r="AS86" s="60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1" t="s">
        <v>73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161">
        <f>ROUND($AG$88,2)</f>
        <v>0</v>
      </c>
      <c r="AH87" s="162"/>
      <c r="AI87" s="162"/>
      <c r="AJ87" s="162"/>
      <c r="AK87" s="162"/>
      <c r="AL87" s="162"/>
      <c r="AM87" s="162"/>
      <c r="AN87" s="161">
        <f>SUM($AG$87,$AT$87)</f>
        <v>0</v>
      </c>
      <c r="AO87" s="162"/>
      <c r="AP87" s="162"/>
      <c r="AQ87" s="51"/>
      <c r="AS87" s="62">
        <f>ROUND($AS$88,2)</f>
        <v>0</v>
      </c>
      <c r="AT87" s="63">
        <f>ROUND(SUM($AV$87:$AW$87),2)</f>
        <v>0</v>
      </c>
      <c r="AU87" s="64">
        <f>ROUND($AU$88,5)</f>
        <v>1053.57564</v>
      </c>
      <c r="AV87" s="63">
        <f>ROUND($AZ$87*$L$31,2)</f>
        <v>0</v>
      </c>
      <c r="AW87" s="63">
        <f>ROUND($BA$87*$L$32,2)</f>
        <v>0</v>
      </c>
      <c r="AX87" s="63">
        <f>ROUND($BB$87*$L$31,2)</f>
        <v>0</v>
      </c>
      <c r="AY87" s="63">
        <f>ROUND($BC$87*$L$32,2)</f>
        <v>0</v>
      </c>
      <c r="AZ87" s="63">
        <f>ROUND($AZ$88,2)</f>
        <v>0</v>
      </c>
      <c r="BA87" s="63">
        <f>ROUND($BA$88,2)</f>
        <v>0</v>
      </c>
      <c r="BB87" s="63">
        <f>ROUND($BB$88,2)</f>
        <v>0</v>
      </c>
      <c r="BC87" s="63">
        <f>ROUND($BC$88,2)</f>
        <v>0</v>
      </c>
      <c r="BD87" s="65">
        <f>ROUND($BD$88,2)</f>
        <v>0</v>
      </c>
      <c r="BS87" s="49" t="s">
        <v>74</v>
      </c>
      <c r="BT87" s="49" t="s">
        <v>75</v>
      </c>
      <c r="BV87" s="49" t="s">
        <v>76</v>
      </c>
      <c r="BW87" s="49" t="s">
        <v>77</v>
      </c>
      <c r="BX87" s="49" t="s">
        <v>78</v>
      </c>
    </row>
    <row r="88" spans="1:76" s="66" customFormat="1" ht="28.5" customHeight="1">
      <c r="A88" s="136" t="s">
        <v>376</v>
      </c>
      <c r="B88" s="67"/>
      <c r="C88" s="68"/>
      <c r="D88" s="159" t="s">
        <v>13</v>
      </c>
      <c r="E88" s="160"/>
      <c r="F88" s="160"/>
      <c r="G88" s="160"/>
      <c r="H88" s="160"/>
      <c r="I88" s="68"/>
      <c r="J88" s="159" t="s">
        <v>15</v>
      </c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9">
        <f>'2016_04 - Velká Lečice - ...'!$M$29</f>
        <v>0</v>
      </c>
      <c r="AH88" s="170"/>
      <c r="AI88" s="170"/>
      <c r="AJ88" s="170"/>
      <c r="AK88" s="170"/>
      <c r="AL88" s="170"/>
      <c r="AM88" s="170"/>
      <c r="AN88" s="169">
        <f>SUM($AG$88,$AT$88)</f>
        <v>0</v>
      </c>
      <c r="AO88" s="170"/>
      <c r="AP88" s="170"/>
      <c r="AQ88" s="69"/>
      <c r="AS88" s="70">
        <f>'2016_04 - Velká Lečice - ...'!$M$27</f>
        <v>0</v>
      </c>
      <c r="AT88" s="71">
        <f>ROUND(SUM($AV$88:$AW$88),2)</f>
        <v>0</v>
      </c>
      <c r="AU88" s="72">
        <f>'2016_04 - Velká Lečice - ...'!$W$122</f>
        <v>1053.575643</v>
      </c>
      <c r="AV88" s="71">
        <f>'2016_04 - Velká Lečice - ...'!$M$31</f>
        <v>0</v>
      </c>
      <c r="AW88" s="71">
        <f>'2016_04 - Velká Lečice - ...'!$M$32</f>
        <v>0</v>
      </c>
      <c r="AX88" s="71">
        <f>'2016_04 - Velká Lečice - ...'!$M$33</f>
        <v>0</v>
      </c>
      <c r="AY88" s="71">
        <f>'2016_04 - Velká Lečice - ...'!$M$34</f>
        <v>0</v>
      </c>
      <c r="AZ88" s="71">
        <f>'2016_04 - Velká Lečice - ...'!$H$31</f>
        <v>0</v>
      </c>
      <c r="BA88" s="71">
        <f>'2016_04 - Velká Lečice - ...'!$H$32</f>
        <v>0</v>
      </c>
      <c r="BB88" s="71">
        <f>'2016_04 - Velká Lečice - ...'!$H$33</f>
        <v>0</v>
      </c>
      <c r="BC88" s="71">
        <f>'2016_04 - Velká Lečice - ...'!$H$34</f>
        <v>0</v>
      </c>
      <c r="BD88" s="73">
        <f>'2016_04 - Velká Lečice - ...'!$H$35</f>
        <v>0</v>
      </c>
      <c r="BT88" s="66" t="s">
        <v>19</v>
      </c>
      <c r="BU88" s="66" t="s">
        <v>79</v>
      </c>
      <c r="BV88" s="66" t="s">
        <v>76</v>
      </c>
      <c r="BW88" s="66" t="s">
        <v>77</v>
      </c>
      <c r="BX88" s="66" t="s">
        <v>78</v>
      </c>
    </row>
    <row r="89" spans="2:43" s="2" customFormat="1" ht="14.25" customHeight="1">
      <c r="B89" s="10"/>
      <c r="AQ89" s="11"/>
    </row>
    <row r="90" spans="2:49" s="6" customFormat="1" ht="30.75" customHeight="1">
      <c r="B90" s="19"/>
      <c r="C90" s="61" t="s">
        <v>80</v>
      </c>
      <c r="AG90" s="161">
        <v>0</v>
      </c>
      <c r="AH90" s="158"/>
      <c r="AI90" s="158"/>
      <c r="AJ90" s="158"/>
      <c r="AK90" s="158"/>
      <c r="AL90" s="158"/>
      <c r="AM90" s="158"/>
      <c r="AN90" s="161">
        <v>0</v>
      </c>
      <c r="AO90" s="158"/>
      <c r="AP90" s="158"/>
      <c r="AQ90" s="20"/>
      <c r="AS90" s="56" t="s">
        <v>81</v>
      </c>
      <c r="AT90" s="57" t="s">
        <v>82</v>
      </c>
      <c r="AU90" s="57" t="s">
        <v>39</v>
      </c>
      <c r="AV90" s="58" t="s">
        <v>62</v>
      </c>
      <c r="AW90" s="59"/>
    </row>
    <row r="91" spans="2:48" s="6" customFormat="1" ht="12" customHeight="1">
      <c r="B91" s="19"/>
      <c r="AQ91" s="20"/>
      <c r="AS91" s="33"/>
      <c r="AT91" s="33"/>
      <c r="AU91" s="33"/>
      <c r="AV91" s="33"/>
    </row>
    <row r="92" spans="2:43" s="6" customFormat="1" ht="30.75" customHeight="1">
      <c r="B92" s="19"/>
      <c r="C92" s="74" t="s">
        <v>83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66">
        <f>ROUND($AG$87+$AG$90,2)</f>
        <v>0</v>
      </c>
      <c r="AH92" s="167"/>
      <c r="AI92" s="167"/>
      <c r="AJ92" s="167"/>
      <c r="AK92" s="167"/>
      <c r="AL92" s="167"/>
      <c r="AM92" s="167"/>
      <c r="AN92" s="166">
        <f>$AN$87+$AN$90</f>
        <v>0</v>
      </c>
      <c r="AO92" s="167"/>
      <c r="AP92" s="167"/>
      <c r="AQ92" s="20"/>
    </row>
    <row r="93" spans="2:43" s="6" customFormat="1" ht="7.5" customHeight="1"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3"/>
    </row>
  </sheetData>
  <sheetProtection/>
  <mergeCells count="45">
    <mergeCell ref="AG90:AM90"/>
    <mergeCell ref="AN90:AP90"/>
    <mergeCell ref="AG92:AM92"/>
    <mergeCell ref="AN92:AP92"/>
    <mergeCell ref="AR2:BE2"/>
    <mergeCell ref="AN88:AP88"/>
    <mergeCell ref="AG88:AM88"/>
    <mergeCell ref="AS82:AT84"/>
    <mergeCell ref="AN85:AP85"/>
    <mergeCell ref="AK27:AO27"/>
    <mergeCell ref="D88:H88"/>
    <mergeCell ref="J88:AF88"/>
    <mergeCell ref="AG87:AM87"/>
    <mergeCell ref="AN87:AP87"/>
    <mergeCell ref="L78:AO78"/>
    <mergeCell ref="AM82:AP82"/>
    <mergeCell ref="AM83:AP83"/>
    <mergeCell ref="C85:G85"/>
    <mergeCell ref="I85:AF85"/>
    <mergeCell ref="AG85:AM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2016_04 - Velká Lečice - ...'!C2" tooltip="2016_04 - Velká Lečice - ..." display="/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O8" sqref="O8:P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10.33203125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customWidth="1"/>
    <col min="21" max="21" width="16.33203125" style="2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1"/>
      <c r="B1" s="138"/>
      <c r="C1" s="138"/>
      <c r="D1" s="139" t="s">
        <v>1</v>
      </c>
      <c r="E1" s="138"/>
      <c r="F1" s="140" t="s">
        <v>377</v>
      </c>
      <c r="G1" s="140"/>
      <c r="H1" s="200" t="s">
        <v>378</v>
      </c>
      <c r="I1" s="200"/>
      <c r="J1" s="200"/>
      <c r="K1" s="200"/>
      <c r="L1" s="140" t="s">
        <v>379</v>
      </c>
      <c r="M1" s="138"/>
      <c r="N1" s="138"/>
      <c r="O1" s="139" t="s">
        <v>84</v>
      </c>
      <c r="P1" s="138"/>
      <c r="Q1" s="138"/>
      <c r="R1" s="138"/>
      <c r="S1" s="140" t="s">
        <v>380</v>
      </c>
      <c r="T1" s="140"/>
      <c r="U1" s="141"/>
      <c r="V1" s="14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2" t="s">
        <v>4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S2" s="201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T2" s="2" t="s">
        <v>77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85</v>
      </c>
    </row>
    <row r="4" spans="2:46" s="2" customFormat="1" ht="37.5" customHeight="1">
      <c r="B4" s="10"/>
      <c r="C4" s="144" t="s">
        <v>86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3.75" customHeight="1">
      <c r="B6" s="19"/>
      <c r="D6" s="15" t="s">
        <v>14</v>
      </c>
      <c r="F6" s="146" t="s">
        <v>15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R6" s="20"/>
    </row>
    <row r="7" spans="2:18" s="6" customFormat="1" ht="15" customHeight="1">
      <c r="B7" s="19"/>
      <c r="D7" s="16" t="s">
        <v>17</v>
      </c>
      <c r="F7" s="14"/>
      <c r="M7" s="16" t="s">
        <v>18</v>
      </c>
      <c r="O7" s="14"/>
      <c r="R7" s="20"/>
    </row>
    <row r="8" spans="2:18" s="6" customFormat="1" ht="15" customHeight="1">
      <c r="B8" s="19"/>
      <c r="D8" s="16" t="s">
        <v>20</v>
      </c>
      <c r="F8" s="14" t="s">
        <v>21</v>
      </c>
      <c r="M8" s="16" t="s">
        <v>22</v>
      </c>
      <c r="O8" s="174">
        <f>'Rekapitulace stavby'!$AN$8</f>
        <v>0</v>
      </c>
      <c r="P8" s="158"/>
      <c r="R8" s="20"/>
    </row>
    <row r="9" spans="2:18" s="6" customFormat="1" ht="12" customHeight="1">
      <c r="B9" s="19"/>
      <c r="R9" s="20"/>
    </row>
    <row r="10" spans="2:18" s="6" customFormat="1" ht="15" customHeight="1">
      <c r="B10" s="19"/>
      <c r="D10" s="16" t="s">
        <v>25</v>
      </c>
      <c r="M10" s="16" t="s">
        <v>26</v>
      </c>
      <c r="O10" s="145"/>
      <c r="P10" s="158"/>
      <c r="R10" s="20"/>
    </row>
    <row r="11" spans="2:18" s="6" customFormat="1" ht="18.75" customHeight="1">
      <c r="B11" s="19"/>
      <c r="E11" s="14" t="s">
        <v>27</v>
      </c>
      <c r="M11" s="16" t="s">
        <v>28</v>
      </c>
      <c r="O11" s="145"/>
      <c r="P11" s="158"/>
      <c r="R11" s="20"/>
    </row>
    <row r="12" spans="2:18" s="6" customFormat="1" ht="7.5" customHeight="1">
      <c r="B12" s="19"/>
      <c r="R12" s="20"/>
    </row>
    <row r="13" spans="2:18" s="6" customFormat="1" ht="15" customHeight="1">
      <c r="B13" s="19"/>
      <c r="D13" s="16" t="s">
        <v>29</v>
      </c>
      <c r="M13" s="16" t="s">
        <v>26</v>
      </c>
      <c r="O13" s="145"/>
      <c r="P13" s="158"/>
      <c r="R13" s="20"/>
    </row>
    <row r="14" spans="2:18" s="6" customFormat="1" ht="18.75" customHeight="1">
      <c r="B14" s="19"/>
      <c r="E14" s="14" t="s">
        <v>30</v>
      </c>
      <c r="M14" s="16" t="s">
        <v>28</v>
      </c>
      <c r="O14" s="145"/>
      <c r="P14" s="158"/>
      <c r="R14" s="20"/>
    </row>
    <row r="15" spans="2:18" s="6" customFormat="1" ht="7.5" customHeight="1">
      <c r="B15" s="19"/>
      <c r="R15" s="20"/>
    </row>
    <row r="16" spans="2:18" s="6" customFormat="1" ht="15" customHeight="1">
      <c r="B16" s="19"/>
      <c r="D16" s="16" t="s">
        <v>31</v>
      </c>
      <c r="M16" s="16" t="s">
        <v>26</v>
      </c>
      <c r="O16" s="145"/>
      <c r="P16" s="158"/>
      <c r="R16" s="20"/>
    </row>
    <row r="17" spans="2:18" s="6" customFormat="1" ht="18.75" customHeight="1">
      <c r="B17" s="19"/>
      <c r="E17" s="14" t="s">
        <v>32</v>
      </c>
      <c r="M17" s="16" t="s">
        <v>28</v>
      </c>
      <c r="O17" s="145"/>
      <c r="P17" s="158"/>
      <c r="R17" s="20"/>
    </row>
    <row r="18" spans="2:18" s="6" customFormat="1" ht="7.5" customHeight="1">
      <c r="B18" s="19"/>
      <c r="R18" s="20"/>
    </row>
    <row r="19" spans="2:18" s="6" customFormat="1" ht="15" customHeight="1">
      <c r="B19" s="19"/>
      <c r="D19" s="16" t="s">
        <v>34</v>
      </c>
      <c r="M19" s="16" t="s">
        <v>26</v>
      </c>
      <c r="O19" s="145"/>
      <c r="P19" s="158"/>
      <c r="R19" s="20"/>
    </row>
    <row r="20" spans="2:18" s="6" customFormat="1" ht="18.75" customHeight="1">
      <c r="B20" s="19"/>
      <c r="E20" s="14" t="s">
        <v>32</v>
      </c>
      <c r="M20" s="16" t="s">
        <v>28</v>
      </c>
      <c r="O20" s="145"/>
      <c r="P20" s="158"/>
      <c r="R20" s="20"/>
    </row>
    <row r="21" spans="2:18" s="6" customFormat="1" ht="7.5" customHeight="1">
      <c r="B21" s="19"/>
      <c r="R21" s="20"/>
    </row>
    <row r="22" spans="2:18" s="6" customFormat="1" ht="15" customHeight="1">
      <c r="B22" s="19"/>
      <c r="D22" s="16" t="s">
        <v>35</v>
      </c>
      <c r="R22" s="20"/>
    </row>
    <row r="23" spans="2:18" s="75" customFormat="1" ht="15.75" customHeight="1">
      <c r="B23" s="76"/>
      <c r="E23" s="147"/>
      <c r="F23" s="175"/>
      <c r="G23" s="175"/>
      <c r="H23" s="175"/>
      <c r="I23" s="175"/>
      <c r="J23" s="175"/>
      <c r="K23" s="175"/>
      <c r="L23" s="175"/>
      <c r="R23" s="77"/>
    </row>
    <row r="24" spans="2:18" s="6" customFormat="1" ht="7.5" customHeight="1">
      <c r="B24" s="19"/>
      <c r="R24" s="20"/>
    </row>
    <row r="25" spans="2:18" s="6" customFormat="1" ht="7.5" customHeight="1">
      <c r="B25" s="1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R25" s="20"/>
    </row>
    <row r="26" spans="2:18" s="6" customFormat="1" ht="15" customHeight="1">
      <c r="B26" s="19"/>
      <c r="D26" s="78" t="s">
        <v>87</v>
      </c>
      <c r="M26" s="148">
        <f>$N$87</f>
        <v>0</v>
      </c>
      <c r="N26" s="158"/>
      <c r="O26" s="158"/>
      <c r="P26" s="158"/>
      <c r="R26" s="20"/>
    </row>
    <row r="27" spans="2:18" s="6" customFormat="1" ht="15" customHeight="1">
      <c r="B27" s="19"/>
      <c r="D27" s="18" t="s">
        <v>88</v>
      </c>
      <c r="M27" s="148">
        <f>$N$104</f>
        <v>0</v>
      </c>
      <c r="N27" s="158"/>
      <c r="O27" s="158"/>
      <c r="P27" s="158"/>
      <c r="R27" s="20"/>
    </row>
    <row r="28" spans="2:18" s="6" customFormat="1" ht="7.5" customHeight="1">
      <c r="B28" s="19"/>
      <c r="R28" s="20"/>
    </row>
    <row r="29" spans="2:18" s="6" customFormat="1" ht="26.25" customHeight="1">
      <c r="B29" s="19"/>
      <c r="D29" s="79" t="s">
        <v>38</v>
      </c>
      <c r="M29" s="176">
        <f>ROUND($M$26+$M$27,2)</f>
        <v>0</v>
      </c>
      <c r="N29" s="158"/>
      <c r="O29" s="158"/>
      <c r="P29" s="158"/>
      <c r="R29" s="20"/>
    </row>
    <row r="30" spans="2:18" s="6" customFormat="1" ht="7.5" customHeight="1">
      <c r="B30" s="1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R30" s="20"/>
    </row>
    <row r="31" spans="2:18" s="6" customFormat="1" ht="15" customHeight="1">
      <c r="B31" s="19"/>
      <c r="D31" s="24" t="s">
        <v>39</v>
      </c>
      <c r="E31" s="24" t="s">
        <v>40</v>
      </c>
      <c r="F31" s="25">
        <v>0.21</v>
      </c>
      <c r="G31" s="80" t="s">
        <v>41</v>
      </c>
      <c r="H31" s="177">
        <f>ROUND((SUM($BE$104:$BE$105)+SUM($BE$122:$BE$219)),2)</f>
        <v>0</v>
      </c>
      <c r="I31" s="158"/>
      <c r="J31" s="158"/>
      <c r="M31" s="177">
        <f>ROUND(ROUND((SUM($BE$104:$BE$105)+SUM($BE$122:$BE$219)),2)*$F$31,2)</f>
        <v>0</v>
      </c>
      <c r="N31" s="158"/>
      <c r="O31" s="158"/>
      <c r="P31" s="158"/>
      <c r="R31" s="20"/>
    </row>
    <row r="32" spans="2:18" s="6" customFormat="1" ht="15" customHeight="1">
      <c r="B32" s="19"/>
      <c r="E32" s="24" t="s">
        <v>42</v>
      </c>
      <c r="F32" s="25">
        <v>0.15</v>
      </c>
      <c r="G32" s="80" t="s">
        <v>41</v>
      </c>
      <c r="H32" s="177">
        <f>ROUND((SUM($BF$104:$BF$105)+SUM($BF$122:$BF$219)),2)</f>
        <v>0</v>
      </c>
      <c r="I32" s="158"/>
      <c r="J32" s="158"/>
      <c r="M32" s="177">
        <f>ROUND(ROUND((SUM($BF$104:$BF$105)+SUM($BF$122:$BF$219)),2)*$F$32,2)</f>
        <v>0</v>
      </c>
      <c r="N32" s="158"/>
      <c r="O32" s="158"/>
      <c r="P32" s="158"/>
      <c r="R32" s="20"/>
    </row>
    <row r="33" spans="2:18" s="6" customFormat="1" ht="15" customHeight="1" hidden="1">
      <c r="B33" s="19"/>
      <c r="E33" s="24" t="s">
        <v>43</v>
      </c>
      <c r="F33" s="25">
        <v>0.21</v>
      </c>
      <c r="G33" s="80" t="s">
        <v>41</v>
      </c>
      <c r="H33" s="177">
        <f>ROUND((SUM($BG$104:$BG$105)+SUM($BG$122:$BG$219)),2)</f>
        <v>0</v>
      </c>
      <c r="I33" s="158"/>
      <c r="J33" s="158"/>
      <c r="M33" s="177">
        <v>0</v>
      </c>
      <c r="N33" s="158"/>
      <c r="O33" s="158"/>
      <c r="P33" s="158"/>
      <c r="R33" s="20"/>
    </row>
    <row r="34" spans="2:18" s="6" customFormat="1" ht="15" customHeight="1" hidden="1">
      <c r="B34" s="19"/>
      <c r="E34" s="24" t="s">
        <v>44</v>
      </c>
      <c r="F34" s="25">
        <v>0.15</v>
      </c>
      <c r="G34" s="80" t="s">
        <v>41</v>
      </c>
      <c r="H34" s="177">
        <f>ROUND((SUM($BH$104:$BH$105)+SUM($BH$122:$BH$219)),2)</f>
        <v>0</v>
      </c>
      <c r="I34" s="158"/>
      <c r="J34" s="158"/>
      <c r="M34" s="177">
        <v>0</v>
      </c>
      <c r="N34" s="158"/>
      <c r="O34" s="158"/>
      <c r="P34" s="158"/>
      <c r="R34" s="20"/>
    </row>
    <row r="35" spans="2:18" s="6" customFormat="1" ht="15" customHeight="1" hidden="1">
      <c r="B35" s="19"/>
      <c r="E35" s="24" t="s">
        <v>45</v>
      </c>
      <c r="F35" s="25">
        <v>0</v>
      </c>
      <c r="G35" s="80" t="s">
        <v>41</v>
      </c>
      <c r="H35" s="177">
        <f>ROUND((SUM($BI$104:$BI$105)+SUM($BI$122:$BI$219)),2)</f>
        <v>0</v>
      </c>
      <c r="I35" s="158"/>
      <c r="J35" s="158"/>
      <c r="M35" s="177">
        <v>0</v>
      </c>
      <c r="N35" s="158"/>
      <c r="O35" s="158"/>
      <c r="P35" s="158"/>
      <c r="R35" s="20"/>
    </row>
    <row r="36" spans="2:18" s="6" customFormat="1" ht="7.5" customHeight="1">
      <c r="B36" s="19"/>
      <c r="R36" s="20"/>
    </row>
    <row r="37" spans="2:18" s="6" customFormat="1" ht="26.25" customHeight="1">
      <c r="B37" s="19"/>
      <c r="C37" s="28"/>
      <c r="D37" s="29" t="s">
        <v>46</v>
      </c>
      <c r="E37" s="30"/>
      <c r="F37" s="30"/>
      <c r="G37" s="81" t="s">
        <v>47</v>
      </c>
      <c r="H37" s="31" t="s">
        <v>48</v>
      </c>
      <c r="I37" s="30"/>
      <c r="J37" s="30"/>
      <c r="K37" s="30"/>
      <c r="L37" s="156">
        <f>SUM($M$29:$M$35)</f>
        <v>0</v>
      </c>
      <c r="M37" s="155"/>
      <c r="N37" s="155"/>
      <c r="O37" s="155"/>
      <c r="P37" s="157"/>
      <c r="Q37" s="28"/>
      <c r="R37" s="20"/>
    </row>
    <row r="38" spans="2:18" s="6" customFormat="1" ht="15" customHeight="1">
      <c r="B38" s="19"/>
      <c r="R38" s="20"/>
    </row>
    <row r="39" spans="2:18" s="6" customFormat="1" ht="15" customHeight="1">
      <c r="B39" s="19"/>
      <c r="R39" s="20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49</v>
      </c>
      <c r="E50" s="33"/>
      <c r="F50" s="33"/>
      <c r="G50" s="33"/>
      <c r="H50" s="34"/>
      <c r="J50" s="32" t="s">
        <v>50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51</v>
      </c>
      <c r="E59" s="38"/>
      <c r="F59" s="38"/>
      <c r="G59" s="39" t="s">
        <v>52</v>
      </c>
      <c r="H59" s="40"/>
      <c r="J59" s="37" t="s">
        <v>51</v>
      </c>
      <c r="K59" s="38"/>
      <c r="L59" s="38"/>
      <c r="M59" s="38"/>
      <c r="N59" s="39" t="s">
        <v>52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53</v>
      </c>
      <c r="E61" s="33"/>
      <c r="F61" s="33"/>
      <c r="G61" s="33"/>
      <c r="H61" s="34"/>
      <c r="J61" s="32" t="s">
        <v>54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51</v>
      </c>
      <c r="E70" s="38"/>
      <c r="F70" s="38"/>
      <c r="G70" s="39" t="s">
        <v>52</v>
      </c>
      <c r="H70" s="40"/>
      <c r="J70" s="37" t="s">
        <v>51</v>
      </c>
      <c r="K70" s="38"/>
      <c r="L70" s="38"/>
      <c r="M70" s="38"/>
      <c r="N70" s="39" t="s">
        <v>52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44" t="s">
        <v>89</v>
      </c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20"/>
    </row>
    <row r="77" spans="2:18" s="6" customFormat="1" ht="7.5" customHeight="1">
      <c r="B77" s="19"/>
      <c r="R77" s="20"/>
    </row>
    <row r="78" spans="2:18" s="6" customFormat="1" ht="37.5" customHeight="1">
      <c r="B78" s="19"/>
      <c r="C78" s="49" t="s">
        <v>14</v>
      </c>
      <c r="F78" s="163" t="str">
        <f>$F$6</f>
        <v>Velká Lečice - Oprava malé vodní nádrže</v>
      </c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R78" s="20"/>
    </row>
    <row r="79" spans="2:18" s="6" customFormat="1" ht="7.5" customHeight="1">
      <c r="B79" s="19"/>
      <c r="R79" s="20"/>
    </row>
    <row r="80" spans="2:18" s="6" customFormat="1" ht="18.75" customHeight="1">
      <c r="B80" s="19"/>
      <c r="C80" s="16" t="s">
        <v>20</v>
      </c>
      <c r="F80" s="14" t="str">
        <f>$F$8</f>
        <v>Katastrální území: Velká Lečice</v>
      </c>
      <c r="K80" s="16" t="s">
        <v>22</v>
      </c>
      <c r="M80" s="174">
        <f>IF($O$8="","",$O$8)</f>
        <v>0</v>
      </c>
      <c r="N80" s="158"/>
      <c r="O80" s="158"/>
      <c r="P80" s="158"/>
      <c r="R80" s="20"/>
    </row>
    <row r="81" spans="2:18" s="6" customFormat="1" ht="7.5" customHeight="1">
      <c r="B81" s="19"/>
      <c r="R81" s="20"/>
    </row>
    <row r="82" spans="2:18" s="6" customFormat="1" ht="15.75" customHeight="1">
      <c r="B82" s="19"/>
      <c r="C82" s="16" t="s">
        <v>25</v>
      </c>
      <c r="F82" s="14" t="str">
        <f>$E$11</f>
        <v>obec Velká Lečice</v>
      </c>
      <c r="K82" s="16" t="s">
        <v>31</v>
      </c>
      <c r="M82" s="145" t="str">
        <f>$E$17</f>
        <v>Martin Dobeš</v>
      </c>
      <c r="N82" s="158"/>
      <c r="O82" s="158"/>
      <c r="P82" s="158"/>
      <c r="Q82" s="158"/>
      <c r="R82" s="20"/>
    </row>
    <row r="83" spans="2:18" s="6" customFormat="1" ht="15" customHeight="1">
      <c r="B83" s="19"/>
      <c r="C83" s="16" t="s">
        <v>29</v>
      </c>
      <c r="F83" s="14" t="str">
        <f>IF($E$14="","",$E$14)</f>
        <v>bude určen výběrovým řízením</v>
      </c>
      <c r="K83" s="16" t="s">
        <v>34</v>
      </c>
      <c r="M83" s="145" t="str">
        <f>$E$20</f>
        <v>Martin Dobeš</v>
      </c>
      <c r="N83" s="158"/>
      <c r="O83" s="158"/>
      <c r="P83" s="158"/>
      <c r="Q83" s="158"/>
      <c r="R83" s="20"/>
    </row>
    <row r="84" spans="2:18" s="6" customFormat="1" ht="11.25" customHeight="1">
      <c r="B84" s="19"/>
      <c r="R84" s="20"/>
    </row>
    <row r="85" spans="2:18" s="6" customFormat="1" ht="30" customHeight="1">
      <c r="B85" s="19"/>
      <c r="C85" s="178" t="s">
        <v>90</v>
      </c>
      <c r="D85" s="167"/>
      <c r="E85" s="167"/>
      <c r="F85" s="167"/>
      <c r="G85" s="167"/>
      <c r="H85" s="28"/>
      <c r="I85" s="28"/>
      <c r="J85" s="28"/>
      <c r="K85" s="28"/>
      <c r="L85" s="28"/>
      <c r="M85" s="28"/>
      <c r="N85" s="178" t="s">
        <v>91</v>
      </c>
      <c r="O85" s="158"/>
      <c r="P85" s="158"/>
      <c r="Q85" s="158"/>
      <c r="R85" s="20"/>
    </row>
    <row r="86" spans="2:18" s="6" customFormat="1" ht="11.25" customHeight="1">
      <c r="B86" s="19"/>
      <c r="R86" s="20"/>
    </row>
    <row r="87" spans="2:47" s="6" customFormat="1" ht="30" customHeight="1">
      <c r="B87" s="19"/>
      <c r="C87" s="61" t="s">
        <v>92</v>
      </c>
      <c r="N87" s="161">
        <f>$N$122</f>
        <v>0</v>
      </c>
      <c r="O87" s="158"/>
      <c r="P87" s="158"/>
      <c r="Q87" s="158"/>
      <c r="R87" s="20"/>
      <c r="AU87" s="6" t="s">
        <v>93</v>
      </c>
    </row>
    <row r="88" spans="2:18" s="82" customFormat="1" ht="25.5" customHeight="1">
      <c r="B88" s="83"/>
      <c r="D88" s="84" t="s">
        <v>94</v>
      </c>
      <c r="N88" s="179">
        <f>$N$123</f>
        <v>0</v>
      </c>
      <c r="O88" s="180"/>
      <c r="P88" s="180"/>
      <c r="Q88" s="180"/>
      <c r="R88" s="85"/>
    </row>
    <row r="89" spans="2:18" s="78" customFormat="1" ht="21" customHeight="1">
      <c r="B89" s="86"/>
      <c r="D89" s="87" t="s">
        <v>95</v>
      </c>
      <c r="N89" s="181">
        <f>$N$124</f>
        <v>0</v>
      </c>
      <c r="O89" s="180"/>
      <c r="P89" s="180"/>
      <c r="Q89" s="180"/>
      <c r="R89" s="88"/>
    </row>
    <row r="90" spans="2:18" s="78" customFormat="1" ht="21" customHeight="1">
      <c r="B90" s="86"/>
      <c r="D90" s="87" t="s">
        <v>96</v>
      </c>
      <c r="N90" s="181">
        <f>$N$144</f>
        <v>0</v>
      </c>
      <c r="O90" s="180"/>
      <c r="P90" s="180"/>
      <c r="Q90" s="180"/>
      <c r="R90" s="88"/>
    </row>
    <row r="91" spans="2:18" s="78" customFormat="1" ht="21" customHeight="1">
      <c r="B91" s="86"/>
      <c r="D91" s="87" t="s">
        <v>97</v>
      </c>
      <c r="N91" s="181">
        <f>$N$163</f>
        <v>0</v>
      </c>
      <c r="O91" s="180"/>
      <c r="P91" s="180"/>
      <c r="Q91" s="180"/>
      <c r="R91" s="88"/>
    </row>
    <row r="92" spans="2:18" s="78" customFormat="1" ht="21" customHeight="1">
      <c r="B92" s="86"/>
      <c r="D92" s="87" t="s">
        <v>98</v>
      </c>
      <c r="N92" s="181">
        <f>$N$167</f>
        <v>0</v>
      </c>
      <c r="O92" s="180"/>
      <c r="P92" s="180"/>
      <c r="Q92" s="180"/>
      <c r="R92" s="88"/>
    </row>
    <row r="93" spans="2:18" s="78" customFormat="1" ht="21" customHeight="1">
      <c r="B93" s="86"/>
      <c r="D93" s="87" t="s">
        <v>99</v>
      </c>
      <c r="N93" s="181">
        <f>$N$170</f>
        <v>0</v>
      </c>
      <c r="O93" s="180"/>
      <c r="P93" s="180"/>
      <c r="Q93" s="180"/>
      <c r="R93" s="88"/>
    </row>
    <row r="94" spans="2:18" s="78" customFormat="1" ht="21" customHeight="1">
      <c r="B94" s="86"/>
      <c r="D94" s="87" t="s">
        <v>100</v>
      </c>
      <c r="N94" s="181">
        <f>$N$175</f>
        <v>0</v>
      </c>
      <c r="O94" s="180"/>
      <c r="P94" s="180"/>
      <c r="Q94" s="180"/>
      <c r="R94" s="88"/>
    </row>
    <row r="95" spans="2:18" s="78" customFormat="1" ht="21" customHeight="1">
      <c r="B95" s="86"/>
      <c r="D95" s="87" t="s">
        <v>101</v>
      </c>
      <c r="N95" s="181">
        <f>$N$178</f>
        <v>0</v>
      </c>
      <c r="O95" s="180"/>
      <c r="P95" s="180"/>
      <c r="Q95" s="180"/>
      <c r="R95" s="88"/>
    </row>
    <row r="96" spans="2:18" s="78" customFormat="1" ht="21" customHeight="1">
      <c r="B96" s="86"/>
      <c r="D96" s="87" t="s">
        <v>102</v>
      </c>
      <c r="N96" s="181">
        <f>$N$188</f>
        <v>0</v>
      </c>
      <c r="O96" s="180"/>
      <c r="P96" s="180"/>
      <c r="Q96" s="180"/>
      <c r="R96" s="88"/>
    </row>
    <row r="97" spans="2:18" s="78" customFormat="1" ht="21" customHeight="1">
      <c r="B97" s="86"/>
      <c r="D97" s="87" t="s">
        <v>103</v>
      </c>
      <c r="N97" s="181">
        <f>$N$193</f>
        <v>0</v>
      </c>
      <c r="O97" s="180"/>
      <c r="P97" s="180"/>
      <c r="Q97" s="180"/>
      <c r="R97" s="88"/>
    </row>
    <row r="98" spans="2:18" s="82" customFormat="1" ht="25.5" customHeight="1">
      <c r="B98" s="83"/>
      <c r="D98" s="84" t="s">
        <v>104</v>
      </c>
      <c r="N98" s="179">
        <f>$N$195</f>
        <v>0</v>
      </c>
      <c r="O98" s="180"/>
      <c r="P98" s="180"/>
      <c r="Q98" s="180"/>
      <c r="R98" s="85"/>
    </row>
    <row r="99" spans="2:18" s="78" customFormat="1" ht="21" customHeight="1">
      <c r="B99" s="86"/>
      <c r="D99" s="87" t="s">
        <v>105</v>
      </c>
      <c r="N99" s="181">
        <f>$N$196</f>
        <v>0</v>
      </c>
      <c r="O99" s="180"/>
      <c r="P99" s="180"/>
      <c r="Q99" s="180"/>
      <c r="R99" s="88"/>
    </row>
    <row r="100" spans="2:18" s="78" customFormat="1" ht="21" customHeight="1">
      <c r="B100" s="86"/>
      <c r="D100" s="87" t="s">
        <v>106</v>
      </c>
      <c r="N100" s="181">
        <f>$N$201</f>
        <v>0</v>
      </c>
      <c r="O100" s="180"/>
      <c r="P100" s="180"/>
      <c r="Q100" s="180"/>
      <c r="R100" s="88"/>
    </row>
    <row r="101" spans="2:18" s="78" customFormat="1" ht="21" customHeight="1">
      <c r="B101" s="86"/>
      <c r="D101" s="87" t="s">
        <v>107</v>
      </c>
      <c r="N101" s="181">
        <f>$N$207</f>
        <v>0</v>
      </c>
      <c r="O101" s="180"/>
      <c r="P101" s="180"/>
      <c r="Q101" s="180"/>
      <c r="R101" s="88"/>
    </row>
    <row r="102" spans="2:18" s="82" customFormat="1" ht="25.5" customHeight="1">
      <c r="B102" s="83"/>
      <c r="D102" s="84" t="s">
        <v>108</v>
      </c>
      <c r="N102" s="179">
        <f>$N$211</f>
        <v>0</v>
      </c>
      <c r="O102" s="180"/>
      <c r="P102" s="180"/>
      <c r="Q102" s="180"/>
      <c r="R102" s="85"/>
    </row>
    <row r="103" spans="2:18" s="6" customFormat="1" ht="22.5" customHeight="1">
      <c r="B103" s="19"/>
      <c r="R103" s="20"/>
    </row>
    <row r="104" spans="2:21" s="6" customFormat="1" ht="30" customHeight="1">
      <c r="B104" s="19"/>
      <c r="C104" s="61" t="s">
        <v>109</v>
      </c>
      <c r="N104" s="161">
        <v>0</v>
      </c>
      <c r="O104" s="158"/>
      <c r="P104" s="158"/>
      <c r="Q104" s="158"/>
      <c r="R104" s="20"/>
      <c r="T104" s="89"/>
      <c r="U104" s="90" t="s">
        <v>39</v>
      </c>
    </row>
    <row r="105" spans="2:18" s="6" customFormat="1" ht="18.75" customHeight="1">
      <c r="B105" s="19"/>
      <c r="R105" s="20"/>
    </row>
    <row r="106" spans="2:18" s="6" customFormat="1" ht="30" customHeight="1">
      <c r="B106" s="19"/>
      <c r="C106" s="74" t="s">
        <v>83</v>
      </c>
      <c r="D106" s="28"/>
      <c r="E106" s="28"/>
      <c r="F106" s="28"/>
      <c r="G106" s="28"/>
      <c r="H106" s="28"/>
      <c r="I106" s="28"/>
      <c r="J106" s="28"/>
      <c r="K106" s="28"/>
      <c r="L106" s="166">
        <f>ROUND(SUM($N$87+$N$104),2)</f>
        <v>0</v>
      </c>
      <c r="M106" s="167"/>
      <c r="N106" s="167"/>
      <c r="O106" s="167"/>
      <c r="P106" s="167"/>
      <c r="Q106" s="167"/>
      <c r="R106" s="20"/>
    </row>
    <row r="107" spans="2:18" s="6" customFormat="1" ht="7.5" customHeight="1"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3"/>
    </row>
    <row r="111" spans="2:18" s="6" customFormat="1" ht="7.5" customHeight="1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6"/>
    </row>
    <row r="112" spans="2:18" s="6" customFormat="1" ht="37.5" customHeight="1">
      <c r="B112" s="19"/>
      <c r="C112" s="144" t="s">
        <v>110</v>
      </c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20"/>
    </row>
    <row r="113" spans="2:18" s="6" customFormat="1" ht="7.5" customHeight="1">
      <c r="B113" s="19"/>
      <c r="R113" s="20"/>
    </row>
    <row r="114" spans="2:18" s="6" customFormat="1" ht="37.5" customHeight="1">
      <c r="B114" s="19"/>
      <c r="C114" s="49" t="s">
        <v>14</v>
      </c>
      <c r="F114" s="163" t="str">
        <f>$F$6</f>
        <v>Velká Lečice - Oprava malé vodní nádrže</v>
      </c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R114" s="20"/>
    </row>
    <row r="115" spans="2:18" s="6" customFormat="1" ht="7.5" customHeight="1">
      <c r="B115" s="19"/>
      <c r="R115" s="20"/>
    </row>
    <row r="116" spans="2:18" s="6" customFormat="1" ht="18.75" customHeight="1">
      <c r="B116" s="19"/>
      <c r="C116" s="16" t="s">
        <v>20</v>
      </c>
      <c r="F116" s="14" t="str">
        <f>$F$8</f>
        <v>Katastrální území: Velká Lečice</v>
      </c>
      <c r="K116" s="16" t="s">
        <v>22</v>
      </c>
      <c r="M116" s="174">
        <f>IF($O$8="","",$O$8)</f>
        <v>0</v>
      </c>
      <c r="N116" s="158"/>
      <c r="O116" s="158"/>
      <c r="P116" s="158"/>
      <c r="R116" s="20"/>
    </row>
    <row r="117" spans="2:18" s="6" customFormat="1" ht="7.5" customHeight="1">
      <c r="B117" s="19"/>
      <c r="R117" s="20"/>
    </row>
    <row r="118" spans="2:18" s="6" customFormat="1" ht="15.75" customHeight="1">
      <c r="B118" s="19"/>
      <c r="C118" s="16" t="s">
        <v>25</v>
      </c>
      <c r="F118" s="14" t="str">
        <f>$E$11</f>
        <v>obec Velká Lečice</v>
      </c>
      <c r="K118" s="16" t="s">
        <v>31</v>
      </c>
      <c r="M118" s="145" t="str">
        <f>$E$17</f>
        <v>Martin Dobeš</v>
      </c>
      <c r="N118" s="158"/>
      <c r="O118" s="158"/>
      <c r="P118" s="158"/>
      <c r="Q118" s="158"/>
      <c r="R118" s="20"/>
    </row>
    <row r="119" spans="2:18" s="6" customFormat="1" ht="15" customHeight="1">
      <c r="B119" s="19"/>
      <c r="C119" s="16" t="s">
        <v>29</v>
      </c>
      <c r="F119" s="14" t="str">
        <f>IF($E$14="","",$E$14)</f>
        <v>bude určen výběrovým řízením</v>
      </c>
      <c r="K119" s="16" t="s">
        <v>34</v>
      </c>
      <c r="M119" s="145" t="str">
        <f>$E$20</f>
        <v>Martin Dobeš</v>
      </c>
      <c r="N119" s="158"/>
      <c r="O119" s="158"/>
      <c r="P119" s="158"/>
      <c r="Q119" s="158"/>
      <c r="R119" s="20"/>
    </row>
    <row r="120" spans="2:18" s="6" customFormat="1" ht="11.25" customHeight="1">
      <c r="B120" s="19"/>
      <c r="R120" s="20"/>
    </row>
    <row r="121" spans="2:27" s="91" customFormat="1" ht="30" customHeight="1">
      <c r="B121" s="92"/>
      <c r="C121" s="93" t="s">
        <v>111</v>
      </c>
      <c r="D121" s="94" t="s">
        <v>112</v>
      </c>
      <c r="E121" s="94" t="s">
        <v>57</v>
      </c>
      <c r="F121" s="182" t="s">
        <v>113</v>
      </c>
      <c r="G121" s="183"/>
      <c r="H121" s="183"/>
      <c r="I121" s="183"/>
      <c r="J121" s="94" t="s">
        <v>114</v>
      </c>
      <c r="K121" s="94" t="s">
        <v>115</v>
      </c>
      <c r="L121" s="182" t="s">
        <v>116</v>
      </c>
      <c r="M121" s="183"/>
      <c r="N121" s="182" t="s">
        <v>117</v>
      </c>
      <c r="O121" s="183"/>
      <c r="P121" s="183"/>
      <c r="Q121" s="184"/>
      <c r="R121" s="95"/>
      <c r="T121" s="56" t="s">
        <v>118</v>
      </c>
      <c r="U121" s="57" t="s">
        <v>39</v>
      </c>
      <c r="V121" s="57" t="s">
        <v>119</v>
      </c>
      <c r="W121" s="57" t="s">
        <v>120</v>
      </c>
      <c r="X121" s="57" t="s">
        <v>121</v>
      </c>
      <c r="Y121" s="57" t="s">
        <v>122</v>
      </c>
      <c r="Z121" s="57" t="s">
        <v>123</v>
      </c>
      <c r="AA121" s="58" t="s">
        <v>124</v>
      </c>
    </row>
    <row r="122" spans="2:63" s="6" customFormat="1" ht="30" customHeight="1">
      <c r="B122" s="19"/>
      <c r="C122" s="61" t="s">
        <v>87</v>
      </c>
      <c r="N122" s="199">
        <f>$BK$122</f>
        <v>0</v>
      </c>
      <c r="O122" s="158"/>
      <c r="P122" s="158"/>
      <c r="Q122" s="158"/>
      <c r="R122" s="20"/>
      <c r="T122" s="60"/>
      <c r="U122" s="33"/>
      <c r="V122" s="33"/>
      <c r="W122" s="96">
        <f>$W$123+$W$195+$W$211</f>
        <v>1053.575643</v>
      </c>
      <c r="X122" s="33"/>
      <c r="Y122" s="96">
        <f>$Y$123+$Y$195+$Y$211</f>
        <v>154.92748652</v>
      </c>
      <c r="Z122" s="33"/>
      <c r="AA122" s="97">
        <f>$AA$123+$AA$195+$AA$211</f>
        <v>24.106</v>
      </c>
      <c r="AT122" s="6" t="s">
        <v>74</v>
      </c>
      <c r="AU122" s="6" t="s">
        <v>93</v>
      </c>
      <c r="BK122" s="98">
        <f>$BK$123+$BK$195+$BK$211</f>
        <v>0</v>
      </c>
    </row>
    <row r="123" spans="2:63" s="99" customFormat="1" ht="37.5" customHeight="1">
      <c r="B123" s="100"/>
      <c r="D123" s="101" t="s">
        <v>94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98">
        <f>$BK$123</f>
        <v>0</v>
      </c>
      <c r="O123" s="197"/>
      <c r="P123" s="197"/>
      <c r="Q123" s="197"/>
      <c r="R123" s="103"/>
      <c r="T123" s="104"/>
      <c r="W123" s="105">
        <f>$W$124+$W$144+$W$163+$W$167+$W$170+$W$175+$W$178+$W$188+$W$193</f>
        <v>948.7576429999999</v>
      </c>
      <c r="Y123" s="105">
        <f>$Y$124+$Y$144+$Y$163+$Y$167+$Y$170+$Y$175+$Y$178+$Y$188+$Y$193</f>
        <v>152.07593452</v>
      </c>
      <c r="AA123" s="106">
        <f>$AA$124+$AA$144+$AA$163+$AA$167+$AA$170+$AA$175+$AA$178+$AA$188+$AA$193</f>
        <v>23.056</v>
      </c>
      <c r="AR123" s="102" t="s">
        <v>19</v>
      </c>
      <c r="AT123" s="102" t="s">
        <v>74</v>
      </c>
      <c r="AU123" s="102" t="s">
        <v>75</v>
      </c>
      <c r="AY123" s="102" t="s">
        <v>125</v>
      </c>
      <c r="BK123" s="107">
        <f>$BK$124+$BK$144+$BK$163+$BK$167+$BK$170+$BK$175+$BK$178+$BK$188+$BK$193</f>
        <v>0</v>
      </c>
    </row>
    <row r="124" spans="2:63" s="99" customFormat="1" ht="21" customHeight="1">
      <c r="B124" s="100"/>
      <c r="D124" s="108" t="s">
        <v>95</v>
      </c>
      <c r="E124" s="108"/>
      <c r="F124" s="108"/>
      <c r="G124" s="108"/>
      <c r="H124" s="108"/>
      <c r="I124" s="108"/>
      <c r="J124" s="108"/>
      <c r="K124" s="108"/>
      <c r="L124" s="108"/>
      <c r="M124" s="108"/>
      <c r="N124" s="196">
        <f>$BK$124</f>
        <v>0</v>
      </c>
      <c r="O124" s="197"/>
      <c r="P124" s="197"/>
      <c r="Q124" s="197"/>
      <c r="R124" s="103"/>
      <c r="T124" s="104"/>
      <c r="W124" s="105">
        <f>SUM($W$125:$W$143)</f>
        <v>190.76664399999999</v>
      </c>
      <c r="Y124" s="105">
        <f>SUM($Y$125:$Y$143)</f>
        <v>0.004200000000000001</v>
      </c>
      <c r="AA124" s="106">
        <f>SUM($AA$125:$AA$143)</f>
        <v>23.056</v>
      </c>
      <c r="AR124" s="102" t="s">
        <v>19</v>
      </c>
      <c r="AT124" s="102" t="s">
        <v>74</v>
      </c>
      <c r="AU124" s="102" t="s">
        <v>19</v>
      </c>
      <c r="AY124" s="102" t="s">
        <v>125</v>
      </c>
      <c r="BK124" s="107">
        <f>SUM($BK$125:$BK$143)</f>
        <v>0</v>
      </c>
    </row>
    <row r="125" spans="2:65" s="6" customFormat="1" ht="27" customHeight="1">
      <c r="B125" s="19"/>
      <c r="C125" s="109" t="s">
        <v>85</v>
      </c>
      <c r="D125" s="109" t="s">
        <v>126</v>
      </c>
      <c r="E125" s="110" t="s">
        <v>127</v>
      </c>
      <c r="F125" s="185" t="s">
        <v>128</v>
      </c>
      <c r="G125" s="186"/>
      <c r="H125" s="186"/>
      <c r="I125" s="186"/>
      <c r="J125" s="111" t="s">
        <v>129</v>
      </c>
      <c r="K125" s="112">
        <v>7.68</v>
      </c>
      <c r="L125" s="202"/>
      <c r="M125" s="203"/>
      <c r="N125" s="187">
        <f>ROUND($L$125*$K$125,2)</f>
        <v>0</v>
      </c>
      <c r="O125" s="186"/>
      <c r="P125" s="186"/>
      <c r="Q125" s="186"/>
      <c r="R125" s="20"/>
      <c r="T125" s="113"/>
      <c r="U125" s="26" t="s">
        <v>40</v>
      </c>
      <c r="V125" s="114">
        <v>5.341</v>
      </c>
      <c r="W125" s="114">
        <f>$V$125*$K$125</f>
        <v>41.01888</v>
      </c>
      <c r="X125" s="114">
        <v>0</v>
      </c>
      <c r="Y125" s="114">
        <f>$X$125*$K$125</f>
        <v>0</v>
      </c>
      <c r="Z125" s="114">
        <v>2.2</v>
      </c>
      <c r="AA125" s="115">
        <f>$Z$125*$K$125</f>
        <v>16.896</v>
      </c>
      <c r="AR125" s="6" t="s">
        <v>130</v>
      </c>
      <c r="AT125" s="6" t="s">
        <v>126</v>
      </c>
      <c r="AU125" s="6" t="s">
        <v>85</v>
      </c>
      <c r="AY125" s="6" t="s">
        <v>125</v>
      </c>
      <c r="BE125" s="116">
        <f>IF($U$125="základní",$N$125,0)</f>
        <v>0</v>
      </c>
      <c r="BF125" s="116">
        <f>IF($U$125="snížená",$N$125,0)</f>
        <v>0</v>
      </c>
      <c r="BG125" s="116">
        <f>IF($U$125="zákl. přenesená",$N$125,0)</f>
        <v>0</v>
      </c>
      <c r="BH125" s="116">
        <f>IF($U$125="sníž. přenesená",$N$125,0)</f>
        <v>0</v>
      </c>
      <c r="BI125" s="116">
        <f>IF($U$125="nulová",$N$125,0)</f>
        <v>0</v>
      </c>
      <c r="BJ125" s="6" t="s">
        <v>19</v>
      </c>
      <c r="BK125" s="116">
        <f>ROUND($L$125*$K$125,2)</f>
        <v>0</v>
      </c>
      <c r="BL125" s="6" t="s">
        <v>130</v>
      </c>
      <c r="BM125" s="6" t="s">
        <v>131</v>
      </c>
    </row>
    <row r="126" spans="2:51" s="6" customFormat="1" ht="18.75" customHeight="1">
      <c r="B126" s="117"/>
      <c r="E126" s="118"/>
      <c r="F126" s="188" t="s">
        <v>132</v>
      </c>
      <c r="G126" s="189"/>
      <c r="H126" s="189"/>
      <c r="I126" s="189"/>
      <c r="K126" s="119">
        <v>7.68</v>
      </c>
      <c r="R126" s="120"/>
      <c r="T126" s="121"/>
      <c r="AA126" s="122"/>
      <c r="AT126" s="118" t="s">
        <v>133</v>
      </c>
      <c r="AU126" s="118" t="s">
        <v>85</v>
      </c>
      <c r="AV126" s="118" t="s">
        <v>85</v>
      </c>
      <c r="AW126" s="118" t="s">
        <v>93</v>
      </c>
      <c r="AX126" s="118" t="s">
        <v>19</v>
      </c>
      <c r="AY126" s="118" t="s">
        <v>125</v>
      </c>
    </row>
    <row r="127" spans="2:65" s="6" customFormat="1" ht="27" customHeight="1">
      <c r="B127" s="19"/>
      <c r="C127" s="109" t="s">
        <v>134</v>
      </c>
      <c r="D127" s="109" t="s">
        <v>126</v>
      </c>
      <c r="E127" s="110" t="s">
        <v>135</v>
      </c>
      <c r="F127" s="185" t="s">
        <v>136</v>
      </c>
      <c r="G127" s="186"/>
      <c r="H127" s="186"/>
      <c r="I127" s="186"/>
      <c r="J127" s="111" t="s">
        <v>129</v>
      </c>
      <c r="K127" s="112">
        <v>2.8</v>
      </c>
      <c r="L127" s="202"/>
      <c r="M127" s="203"/>
      <c r="N127" s="187">
        <f>ROUND($L$127*$K$127,2)</f>
        <v>0</v>
      </c>
      <c r="O127" s="186"/>
      <c r="P127" s="186"/>
      <c r="Q127" s="186"/>
      <c r="R127" s="20"/>
      <c r="T127" s="113"/>
      <c r="U127" s="26" t="s">
        <v>40</v>
      </c>
      <c r="V127" s="114">
        <v>16.002</v>
      </c>
      <c r="W127" s="114">
        <f>$V$127*$K$127</f>
        <v>44.80559999999999</v>
      </c>
      <c r="X127" s="114">
        <v>0</v>
      </c>
      <c r="Y127" s="114">
        <f>$X$127*$K$127</f>
        <v>0</v>
      </c>
      <c r="Z127" s="114">
        <v>2.2</v>
      </c>
      <c r="AA127" s="115">
        <f>$Z$127*$K$127</f>
        <v>6.16</v>
      </c>
      <c r="AR127" s="6" t="s">
        <v>130</v>
      </c>
      <c r="AT127" s="6" t="s">
        <v>126</v>
      </c>
      <c r="AU127" s="6" t="s">
        <v>85</v>
      </c>
      <c r="AY127" s="6" t="s">
        <v>125</v>
      </c>
      <c r="BE127" s="116">
        <f>IF($U$127="základní",$N$127,0)</f>
        <v>0</v>
      </c>
      <c r="BF127" s="116">
        <f>IF($U$127="snížená",$N$127,0)</f>
        <v>0</v>
      </c>
      <c r="BG127" s="116">
        <f>IF($U$127="zákl. přenesená",$N$127,0)</f>
        <v>0</v>
      </c>
      <c r="BH127" s="116">
        <f>IF($U$127="sníž. přenesená",$N$127,0)</f>
        <v>0</v>
      </c>
      <c r="BI127" s="116">
        <f>IF($U$127="nulová",$N$127,0)</f>
        <v>0</v>
      </c>
      <c r="BJ127" s="6" t="s">
        <v>19</v>
      </c>
      <c r="BK127" s="116">
        <f>ROUND($L$127*$K$127,2)</f>
        <v>0</v>
      </c>
      <c r="BL127" s="6" t="s">
        <v>130</v>
      </c>
      <c r="BM127" s="6" t="s">
        <v>137</v>
      </c>
    </row>
    <row r="128" spans="2:65" s="6" customFormat="1" ht="27" customHeight="1">
      <c r="B128" s="19"/>
      <c r="C128" s="109" t="s">
        <v>130</v>
      </c>
      <c r="D128" s="109" t="s">
        <v>126</v>
      </c>
      <c r="E128" s="110" t="s">
        <v>138</v>
      </c>
      <c r="F128" s="185" t="s">
        <v>139</v>
      </c>
      <c r="G128" s="186"/>
      <c r="H128" s="186"/>
      <c r="I128" s="186"/>
      <c r="J128" s="111" t="s">
        <v>129</v>
      </c>
      <c r="K128" s="112">
        <v>28</v>
      </c>
      <c r="L128" s="202"/>
      <c r="M128" s="203"/>
      <c r="N128" s="187">
        <f>ROUND($L$128*$K$128,2)</f>
        <v>0</v>
      </c>
      <c r="O128" s="186"/>
      <c r="P128" s="186"/>
      <c r="Q128" s="186"/>
      <c r="R128" s="20"/>
      <c r="T128" s="113"/>
      <c r="U128" s="26" t="s">
        <v>40</v>
      </c>
      <c r="V128" s="114">
        <v>0.097</v>
      </c>
      <c r="W128" s="114">
        <f>$V$128*$K$128</f>
        <v>2.716</v>
      </c>
      <c r="X128" s="114">
        <v>0</v>
      </c>
      <c r="Y128" s="114">
        <f>$X$128*$K$128</f>
        <v>0</v>
      </c>
      <c r="Z128" s="114">
        <v>0</v>
      </c>
      <c r="AA128" s="115">
        <f>$Z$128*$K$128</f>
        <v>0</v>
      </c>
      <c r="AR128" s="6" t="s">
        <v>130</v>
      </c>
      <c r="AT128" s="6" t="s">
        <v>126</v>
      </c>
      <c r="AU128" s="6" t="s">
        <v>85</v>
      </c>
      <c r="AY128" s="6" t="s">
        <v>125</v>
      </c>
      <c r="BE128" s="116">
        <f>IF($U$128="základní",$N$128,0)</f>
        <v>0</v>
      </c>
      <c r="BF128" s="116">
        <f>IF($U$128="snížená",$N$128,0)</f>
        <v>0</v>
      </c>
      <c r="BG128" s="116">
        <f>IF($U$128="zákl. přenesená",$N$128,0)</f>
        <v>0</v>
      </c>
      <c r="BH128" s="116">
        <f>IF($U$128="sníž. přenesená",$N$128,0)</f>
        <v>0</v>
      </c>
      <c r="BI128" s="116">
        <f>IF($U$128="nulová",$N$128,0)</f>
        <v>0</v>
      </c>
      <c r="BJ128" s="6" t="s">
        <v>19</v>
      </c>
      <c r="BK128" s="116">
        <f>ROUND($L$128*$K$128,2)</f>
        <v>0</v>
      </c>
      <c r="BL128" s="6" t="s">
        <v>130</v>
      </c>
      <c r="BM128" s="6" t="s">
        <v>140</v>
      </c>
    </row>
    <row r="129" spans="2:51" s="6" customFormat="1" ht="18.75" customHeight="1">
      <c r="B129" s="117"/>
      <c r="E129" s="118"/>
      <c r="F129" s="188" t="s">
        <v>141</v>
      </c>
      <c r="G129" s="189"/>
      <c r="H129" s="189"/>
      <c r="I129" s="189"/>
      <c r="K129" s="119">
        <v>28</v>
      </c>
      <c r="R129" s="120"/>
      <c r="T129" s="121"/>
      <c r="AA129" s="122"/>
      <c r="AT129" s="118" t="s">
        <v>133</v>
      </c>
      <c r="AU129" s="118" t="s">
        <v>85</v>
      </c>
      <c r="AV129" s="118" t="s">
        <v>85</v>
      </c>
      <c r="AW129" s="118" t="s">
        <v>93</v>
      </c>
      <c r="AX129" s="118" t="s">
        <v>19</v>
      </c>
      <c r="AY129" s="118" t="s">
        <v>125</v>
      </c>
    </row>
    <row r="130" spans="2:65" s="6" customFormat="1" ht="27" customHeight="1">
      <c r="B130" s="19"/>
      <c r="C130" s="109" t="s">
        <v>142</v>
      </c>
      <c r="D130" s="109" t="s">
        <v>126</v>
      </c>
      <c r="E130" s="110" t="s">
        <v>143</v>
      </c>
      <c r="F130" s="185" t="s">
        <v>144</v>
      </c>
      <c r="G130" s="186"/>
      <c r="H130" s="186"/>
      <c r="I130" s="186"/>
      <c r="J130" s="111" t="s">
        <v>129</v>
      </c>
      <c r="K130" s="112">
        <v>45.648</v>
      </c>
      <c r="L130" s="202"/>
      <c r="M130" s="203"/>
      <c r="N130" s="187">
        <f>ROUND($L$130*$K$130,2)</f>
        <v>0</v>
      </c>
      <c r="O130" s="186"/>
      <c r="P130" s="186"/>
      <c r="Q130" s="186"/>
      <c r="R130" s="20"/>
      <c r="T130" s="113"/>
      <c r="U130" s="26" t="s">
        <v>40</v>
      </c>
      <c r="V130" s="114">
        <v>0.368</v>
      </c>
      <c r="W130" s="114">
        <f>$V$130*$K$130</f>
        <v>16.798464</v>
      </c>
      <c r="X130" s="114">
        <v>0</v>
      </c>
      <c r="Y130" s="114">
        <f>$X$130*$K$130</f>
        <v>0</v>
      </c>
      <c r="Z130" s="114">
        <v>0</v>
      </c>
      <c r="AA130" s="115">
        <f>$Z$130*$K$130</f>
        <v>0</v>
      </c>
      <c r="AR130" s="6" t="s">
        <v>130</v>
      </c>
      <c r="AT130" s="6" t="s">
        <v>126</v>
      </c>
      <c r="AU130" s="6" t="s">
        <v>85</v>
      </c>
      <c r="AY130" s="6" t="s">
        <v>125</v>
      </c>
      <c r="BE130" s="116">
        <f>IF($U$130="základní",$N$130,0)</f>
        <v>0</v>
      </c>
      <c r="BF130" s="116">
        <f>IF($U$130="snížená",$N$130,0)</f>
        <v>0</v>
      </c>
      <c r="BG130" s="116">
        <f>IF($U$130="zákl. přenesená",$N$130,0)</f>
        <v>0</v>
      </c>
      <c r="BH130" s="116">
        <f>IF($U$130="sníž. přenesená",$N$130,0)</f>
        <v>0</v>
      </c>
      <c r="BI130" s="116">
        <f>IF($U$130="nulová",$N$130,0)</f>
        <v>0</v>
      </c>
      <c r="BJ130" s="6" t="s">
        <v>19</v>
      </c>
      <c r="BK130" s="116">
        <f>ROUND($L$130*$K$130,2)</f>
        <v>0</v>
      </c>
      <c r="BL130" s="6" t="s">
        <v>130</v>
      </c>
      <c r="BM130" s="6" t="s">
        <v>145</v>
      </c>
    </row>
    <row r="131" spans="2:51" s="6" customFormat="1" ht="18.75" customHeight="1">
      <c r="B131" s="117"/>
      <c r="E131" s="118"/>
      <c r="F131" s="188" t="s">
        <v>146</v>
      </c>
      <c r="G131" s="189"/>
      <c r="H131" s="189"/>
      <c r="I131" s="189"/>
      <c r="K131" s="119">
        <v>43.92</v>
      </c>
      <c r="R131" s="120"/>
      <c r="T131" s="121"/>
      <c r="AA131" s="122"/>
      <c r="AT131" s="118" t="s">
        <v>133</v>
      </c>
      <c r="AU131" s="118" t="s">
        <v>85</v>
      </c>
      <c r="AV131" s="118" t="s">
        <v>85</v>
      </c>
      <c r="AW131" s="118" t="s">
        <v>93</v>
      </c>
      <c r="AX131" s="118" t="s">
        <v>75</v>
      </c>
      <c r="AY131" s="118" t="s">
        <v>125</v>
      </c>
    </row>
    <row r="132" spans="2:51" s="6" customFormat="1" ht="18.75" customHeight="1">
      <c r="B132" s="117"/>
      <c r="E132" s="118"/>
      <c r="F132" s="188" t="s">
        <v>147</v>
      </c>
      <c r="G132" s="189"/>
      <c r="H132" s="189"/>
      <c r="I132" s="189"/>
      <c r="K132" s="119">
        <v>1.728</v>
      </c>
      <c r="R132" s="120"/>
      <c r="T132" s="121"/>
      <c r="AA132" s="122"/>
      <c r="AT132" s="118" t="s">
        <v>133</v>
      </c>
      <c r="AU132" s="118" t="s">
        <v>85</v>
      </c>
      <c r="AV132" s="118" t="s">
        <v>85</v>
      </c>
      <c r="AW132" s="118" t="s">
        <v>93</v>
      </c>
      <c r="AX132" s="118" t="s">
        <v>75</v>
      </c>
      <c r="AY132" s="118" t="s">
        <v>125</v>
      </c>
    </row>
    <row r="133" spans="2:51" s="6" customFormat="1" ht="18.75" customHeight="1">
      <c r="B133" s="123"/>
      <c r="E133" s="124"/>
      <c r="F133" s="190" t="s">
        <v>148</v>
      </c>
      <c r="G133" s="191"/>
      <c r="H133" s="191"/>
      <c r="I133" s="191"/>
      <c r="K133" s="125">
        <v>45.648</v>
      </c>
      <c r="R133" s="126"/>
      <c r="T133" s="127"/>
      <c r="AA133" s="128"/>
      <c r="AT133" s="124" t="s">
        <v>133</v>
      </c>
      <c r="AU133" s="124" t="s">
        <v>85</v>
      </c>
      <c r="AV133" s="124" t="s">
        <v>130</v>
      </c>
      <c r="AW133" s="124" t="s">
        <v>93</v>
      </c>
      <c r="AX133" s="124" t="s">
        <v>19</v>
      </c>
      <c r="AY133" s="124" t="s">
        <v>125</v>
      </c>
    </row>
    <row r="134" spans="2:65" s="6" customFormat="1" ht="27" customHeight="1">
      <c r="B134" s="19"/>
      <c r="C134" s="109" t="s">
        <v>149</v>
      </c>
      <c r="D134" s="109" t="s">
        <v>126</v>
      </c>
      <c r="E134" s="110" t="s">
        <v>150</v>
      </c>
      <c r="F134" s="185" t="s">
        <v>151</v>
      </c>
      <c r="G134" s="186"/>
      <c r="H134" s="186"/>
      <c r="I134" s="186"/>
      <c r="J134" s="111" t="s">
        <v>129</v>
      </c>
      <c r="K134" s="112">
        <v>94</v>
      </c>
      <c r="L134" s="202"/>
      <c r="M134" s="203"/>
      <c r="N134" s="187">
        <f>ROUND($L$134*$K$134,2)</f>
        <v>0</v>
      </c>
      <c r="O134" s="186"/>
      <c r="P134" s="186"/>
      <c r="Q134" s="186"/>
      <c r="R134" s="20"/>
      <c r="T134" s="113"/>
      <c r="U134" s="26" t="s">
        <v>40</v>
      </c>
      <c r="V134" s="114">
        <v>0.118</v>
      </c>
      <c r="W134" s="114">
        <f>$V$134*$K$134</f>
        <v>11.091999999999999</v>
      </c>
      <c r="X134" s="114">
        <v>0</v>
      </c>
      <c r="Y134" s="114">
        <f>$X$134*$K$134</f>
        <v>0</v>
      </c>
      <c r="Z134" s="114">
        <v>0</v>
      </c>
      <c r="AA134" s="115">
        <f>$Z$134*$K$134</f>
        <v>0</v>
      </c>
      <c r="AR134" s="6" t="s">
        <v>130</v>
      </c>
      <c r="AT134" s="6" t="s">
        <v>126</v>
      </c>
      <c r="AU134" s="6" t="s">
        <v>85</v>
      </c>
      <c r="AY134" s="6" t="s">
        <v>125</v>
      </c>
      <c r="BE134" s="116">
        <f>IF($U$134="základní",$N$134,0)</f>
        <v>0</v>
      </c>
      <c r="BF134" s="116">
        <f>IF($U$134="snížená",$N$134,0)</f>
        <v>0</v>
      </c>
      <c r="BG134" s="116">
        <f>IF($U$134="zákl. přenesená",$N$134,0)</f>
        <v>0</v>
      </c>
      <c r="BH134" s="116">
        <f>IF($U$134="sníž. přenesená",$N$134,0)</f>
        <v>0</v>
      </c>
      <c r="BI134" s="116">
        <f>IF($U$134="nulová",$N$134,0)</f>
        <v>0</v>
      </c>
      <c r="BJ134" s="6" t="s">
        <v>19</v>
      </c>
      <c r="BK134" s="116">
        <f>ROUND($L$134*$K$134,2)</f>
        <v>0</v>
      </c>
      <c r="BL134" s="6" t="s">
        <v>130</v>
      </c>
      <c r="BM134" s="6" t="s">
        <v>152</v>
      </c>
    </row>
    <row r="135" spans="2:65" s="6" customFormat="1" ht="27" customHeight="1">
      <c r="B135" s="19"/>
      <c r="C135" s="109" t="s">
        <v>153</v>
      </c>
      <c r="D135" s="109" t="s">
        <v>126</v>
      </c>
      <c r="E135" s="110" t="s">
        <v>154</v>
      </c>
      <c r="F135" s="185" t="s">
        <v>155</v>
      </c>
      <c r="G135" s="186"/>
      <c r="H135" s="186"/>
      <c r="I135" s="186"/>
      <c r="J135" s="111" t="s">
        <v>129</v>
      </c>
      <c r="K135" s="112">
        <v>94</v>
      </c>
      <c r="L135" s="202"/>
      <c r="M135" s="203"/>
      <c r="N135" s="187">
        <f>ROUND($L$135*$K$135,2)</f>
        <v>0</v>
      </c>
      <c r="O135" s="186"/>
      <c r="P135" s="186"/>
      <c r="Q135" s="186"/>
      <c r="R135" s="20"/>
      <c r="T135" s="113"/>
      <c r="U135" s="26" t="s">
        <v>40</v>
      </c>
      <c r="V135" s="114">
        <v>0.046</v>
      </c>
      <c r="W135" s="114">
        <f>$V$135*$K$135</f>
        <v>4.324</v>
      </c>
      <c r="X135" s="114">
        <v>0</v>
      </c>
      <c r="Y135" s="114">
        <f>$X$135*$K$135</f>
        <v>0</v>
      </c>
      <c r="Z135" s="114">
        <v>0</v>
      </c>
      <c r="AA135" s="115">
        <f>$Z$135*$K$135</f>
        <v>0</v>
      </c>
      <c r="AR135" s="6" t="s">
        <v>130</v>
      </c>
      <c r="AT135" s="6" t="s">
        <v>126</v>
      </c>
      <c r="AU135" s="6" t="s">
        <v>85</v>
      </c>
      <c r="AY135" s="6" t="s">
        <v>125</v>
      </c>
      <c r="BE135" s="116">
        <f>IF($U$135="základní",$N$135,0)</f>
        <v>0</v>
      </c>
      <c r="BF135" s="116">
        <f>IF($U$135="snížená",$N$135,0)</f>
        <v>0</v>
      </c>
      <c r="BG135" s="116">
        <f>IF($U$135="zákl. přenesená",$N$135,0)</f>
        <v>0</v>
      </c>
      <c r="BH135" s="116">
        <f>IF($U$135="sníž. přenesená",$N$135,0)</f>
        <v>0</v>
      </c>
      <c r="BI135" s="116">
        <f>IF($U$135="nulová",$N$135,0)</f>
        <v>0</v>
      </c>
      <c r="BJ135" s="6" t="s">
        <v>19</v>
      </c>
      <c r="BK135" s="116">
        <f>ROUND($L$135*$K$135,2)</f>
        <v>0</v>
      </c>
      <c r="BL135" s="6" t="s">
        <v>130</v>
      </c>
      <c r="BM135" s="6" t="s">
        <v>156</v>
      </c>
    </row>
    <row r="136" spans="2:65" s="6" customFormat="1" ht="15.75" customHeight="1">
      <c r="B136" s="19"/>
      <c r="C136" s="109" t="s">
        <v>157</v>
      </c>
      <c r="D136" s="109" t="s">
        <v>126</v>
      </c>
      <c r="E136" s="110" t="s">
        <v>158</v>
      </c>
      <c r="F136" s="185" t="s">
        <v>159</v>
      </c>
      <c r="G136" s="186"/>
      <c r="H136" s="186"/>
      <c r="I136" s="186"/>
      <c r="J136" s="111" t="s">
        <v>19</v>
      </c>
      <c r="K136" s="112">
        <v>94</v>
      </c>
      <c r="L136" s="202"/>
      <c r="M136" s="203"/>
      <c r="N136" s="187">
        <f>ROUND($L$136*$K$136,2)</f>
        <v>0</v>
      </c>
      <c r="O136" s="186"/>
      <c r="P136" s="186"/>
      <c r="Q136" s="186"/>
      <c r="R136" s="20"/>
      <c r="T136" s="113"/>
      <c r="U136" s="26" t="s">
        <v>40</v>
      </c>
      <c r="V136" s="114">
        <v>0</v>
      </c>
      <c r="W136" s="114">
        <f>$V$136*$K$136</f>
        <v>0</v>
      </c>
      <c r="X136" s="114">
        <v>0</v>
      </c>
      <c r="Y136" s="114">
        <f>$X$136*$K$136</f>
        <v>0</v>
      </c>
      <c r="Z136" s="114">
        <v>0</v>
      </c>
      <c r="AA136" s="115">
        <f>$Z$136*$K$136</f>
        <v>0</v>
      </c>
      <c r="AR136" s="6" t="s">
        <v>130</v>
      </c>
      <c r="AT136" s="6" t="s">
        <v>126</v>
      </c>
      <c r="AU136" s="6" t="s">
        <v>85</v>
      </c>
      <c r="AY136" s="6" t="s">
        <v>125</v>
      </c>
      <c r="BE136" s="116">
        <f>IF($U$136="základní",$N$136,0)</f>
        <v>0</v>
      </c>
      <c r="BF136" s="116">
        <f>IF($U$136="snížená",$N$136,0)</f>
        <v>0</v>
      </c>
      <c r="BG136" s="116">
        <f>IF($U$136="zákl. přenesená",$N$136,0)</f>
        <v>0</v>
      </c>
      <c r="BH136" s="116">
        <f>IF($U$136="sníž. přenesená",$N$136,0)</f>
        <v>0</v>
      </c>
      <c r="BI136" s="116">
        <f>IF($U$136="nulová",$N$136,0)</f>
        <v>0</v>
      </c>
      <c r="BJ136" s="6" t="s">
        <v>19</v>
      </c>
      <c r="BK136" s="116">
        <f>ROUND($L$136*$K$136,2)</f>
        <v>0</v>
      </c>
      <c r="BL136" s="6" t="s">
        <v>130</v>
      </c>
      <c r="BM136" s="6" t="s">
        <v>160</v>
      </c>
    </row>
    <row r="137" spans="2:65" s="6" customFormat="1" ht="27" customHeight="1">
      <c r="B137" s="19"/>
      <c r="C137" s="109" t="s">
        <v>161</v>
      </c>
      <c r="D137" s="109" t="s">
        <v>126</v>
      </c>
      <c r="E137" s="110" t="s">
        <v>162</v>
      </c>
      <c r="F137" s="185" t="s">
        <v>163</v>
      </c>
      <c r="G137" s="186"/>
      <c r="H137" s="186"/>
      <c r="I137" s="186"/>
      <c r="J137" s="111" t="s">
        <v>129</v>
      </c>
      <c r="K137" s="112">
        <v>18.3</v>
      </c>
      <c r="L137" s="202"/>
      <c r="M137" s="203"/>
      <c r="N137" s="187">
        <f>ROUND($L$137*$K$137,2)</f>
        <v>0</v>
      </c>
      <c r="O137" s="186"/>
      <c r="P137" s="186"/>
      <c r="Q137" s="186"/>
      <c r="R137" s="20"/>
      <c r="T137" s="113"/>
      <c r="U137" s="26" t="s">
        <v>40</v>
      </c>
      <c r="V137" s="114">
        <v>0.299</v>
      </c>
      <c r="W137" s="114">
        <f>$V$137*$K$137</f>
        <v>5.4717</v>
      </c>
      <c r="X137" s="114">
        <v>0</v>
      </c>
      <c r="Y137" s="114">
        <f>$X$137*$K$137</f>
        <v>0</v>
      </c>
      <c r="Z137" s="114">
        <v>0</v>
      </c>
      <c r="AA137" s="115">
        <f>$Z$137*$K$137</f>
        <v>0</v>
      </c>
      <c r="AR137" s="6" t="s">
        <v>130</v>
      </c>
      <c r="AT137" s="6" t="s">
        <v>126</v>
      </c>
      <c r="AU137" s="6" t="s">
        <v>85</v>
      </c>
      <c r="AY137" s="6" t="s">
        <v>125</v>
      </c>
      <c r="BE137" s="116">
        <f>IF($U$137="základní",$N$137,0)</f>
        <v>0</v>
      </c>
      <c r="BF137" s="116">
        <f>IF($U$137="snížená",$N$137,0)</f>
        <v>0</v>
      </c>
      <c r="BG137" s="116">
        <f>IF($U$137="zákl. přenesená",$N$137,0)</f>
        <v>0</v>
      </c>
      <c r="BH137" s="116">
        <f>IF($U$137="sníž. přenesená",$N$137,0)</f>
        <v>0</v>
      </c>
      <c r="BI137" s="116">
        <f>IF($U$137="nulová",$N$137,0)</f>
        <v>0</v>
      </c>
      <c r="BJ137" s="6" t="s">
        <v>19</v>
      </c>
      <c r="BK137" s="116">
        <f>ROUND($L$137*$K$137,2)</f>
        <v>0</v>
      </c>
      <c r="BL137" s="6" t="s">
        <v>130</v>
      </c>
      <c r="BM137" s="6" t="s">
        <v>164</v>
      </c>
    </row>
    <row r="138" spans="2:51" s="6" customFormat="1" ht="18.75" customHeight="1">
      <c r="B138" s="117"/>
      <c r="E138" s="118"/>
      <c r="F138" s="188" t="s">
        <v>165</v>
      </c>
      <c r="G138" s="189"/>
      <c r="H138" s="189"/>
      <c r="I138" s="189"/>
      <c r="K138" s="119">
        <v>18.3</v>
      </c>
      <c r="R138" s="120"/>
      <c r="T138" s="121"/>
      <c r="AA138" s="122"/>
      <c r="AT138" s="118" t="s">
        <v>133</v>
      </c>
      <c r="AU138" s="118" t="s">
        <v>85</v>
      </c>
      <c r="AV138" s="118" t="s">
        <v>85</v>
      </c>
      <c r="AW138" s="118" t="s">
        <v>93</v>
      </c>
      <c r="AX138" s="118" t="s">
        <v>19</v>
      </c>
      <c r="AY138" s="118" t="s">
        <v>125</v>
      </c>
    </row>
    <row r="139" spans="2:65" s="6" customFormat="1" ht="15.75" customHeight="1">
      <c r="B139" s="19"/>
      <c r="C139" s="109" t="s">
        <v>8</v>
      </c>
      <c r="D139" s="109" t="s">
        <v>126</v>
      </c>
      <c r="E139" s="110" t="s">
        <v>166</v>
      </c>
      <c r="F139" s="185" t="s">
        <v>167</v>
      </c>
      <c r="G139" s="186"/>
      <c r="H139" s="186"/>
      <c r="I139" s="186"/>
      <c r="J139" s="111" t="s">
        <v>168</v>
      </c>
      <c r="K139" s="112">
        <v>140</v>
      </c>
      <c r="L139" s="202"/>
      <c r="M139" s="203"/>
      <c r="N139" s="187">
        <f>ROUND($L$139*$K$139,2)</f>
        <v>0</v>
      </c>
      <c r="O139" s="186"/>
      <c r="P139" s="186"/>
      <c r="Q139" s="186"/>
      <c r="R139" s="20"/>
      <c r="T139" s="113"/>
      <c r="U139" s="26" t="s">
        <v>40</v>
      </c>
      <c r="V139" s="114">
        <v>0.207</v>
      </c>
      <c r="W139" s="114">
        <f>$V$139*$K$139</f>
        <v>28.979999999999997</v>
      </c>
      <c r="X139" s="114">
        <v>0</v>
      </c>
      <c r="Y139" s="114">
        <f>$X$139*$K$139</f>
        <v>0</v>
      </c>
      <c r="Z139" s="114">
        <v>0</v>
      </c>
      <c r="AA139" s="115">
        <f>$Z$139*$K$139</f>
        <v>0</v>
      </c>
      <c r="AR139" s="6" t="s">
        <v>130</v>
      </c>
      <c r="AT139" s="6" t="s">
        <v>126</v>
      </c>
      <c r="AU139" s="6" t="s">
        <v>85</v>
      </c>
      <c r="AY139" s="6" t="s">
        <v>125</v>
      </c>
      <c r="BE139" s="116">
        <f>IF($U$139="základní",$N$139,0)</f>
        <v>0</v>
      </c>
      <c r="BF139" s="116">
        <f>IF($U$139="snížená",$N$139,0)</f>
        <v>0</v>
      </c>
      <c r="BG139" s="116">
        <f>IF($U$139="zákl. přenesená",$N$139,0)</f>
        <v>0</v>
      </c>
      <c r="BH139" s="116">
        <f>IF($U$139="sníž. přenesená",$N$139,0)</f>
        <v>0</v>
      </c>
      <c r="BI139" s="116">
        <f>IF($U$139="nulová",$N$139,0)</f>
        <v>0</v>
      </c>
      <c r="BJ139" s="6" t="s">
        <v>19</v>
      </c>
      <c r="BK139" s="116">
        <f>ROUND($L$139*$K$139,2)</f>
        <v>0</v>
      </c>
      <c r="BL139" s="6" t="s">
        <v>130</v>
      </c>
      <c r="BM139" s="6" t="s">
        <v>169</v>
      </c>
    </row>
    <row r="140" spans="2:65" s="6" customFormat="1" ht="15.75" customHeight="1">
      <c r="B140" s="19"/>
      <c r="C140" s="129" t="s">
        <v>170</v>
      </c>
      <c r="D140" s="129" t="s">
        <v>171</v>
      </c>
      <c r="E140" s="130" t="s">
        <v>172</v>
      </c>
      <c r="F140" s="192" t="s">
        <v>173</v>
      </c>
      <c r="G140" s="193"/>
      <c r="H140" s="193"/>
      <c r="I140" s="193"/>
      <c r="J140" s="131" t="s">
        <v>174</v>
      </c>
      <c r="K140" s="132">
        <v>4.2</v>
      </c>
      <c r="L140" s="204"/>
      <c r="M140" s="205"/>
      <c r="N140" s="194">
        <f>ROUND($L$140*$K$140,2)</f>
        <v>0</v>
      </c>
      <c r="O140" s="186"/>
      <c r="P140" s="186"/>
      <c r="Q140" s="186"/>
      <c r="R140" s="20"/>
      <c r="T140" s="113"/>
      <c r="U140" s="26" t="s">
        <v>40</v>
      </c>
      <c r="V140" s="114">
        <v>0</v>
      </c>
      <c r="W140" s="114">
        <f>$V$140*$K$140</f>
        <v>0</v>
      </c>
      <c r="X140" s="114">
        <v>0.001</v>
      </c>
      <c r="Y140" s="114">
        <f>$X$140*$K$140</f>
        <v>0.004200000000000001</v>
      </c>
      <c r="Z140" s="114">
        <v>0</v>
      </c>
      <c r="AA140" s="115">
        <f>$Z$140*$K$140</f>
        <v>0</v>
      </c>
      <c r="AR140" s="6" t="s">
        <v>175</v>
      </c>
      <c r="AT140" s="6" t="s">
        <v>171</v>
      </c>
      <c r="AU140" s="6" t="s">
        <v>85</v>
      </c>
      <c r="AY140" s="6" t="s">
        <v>125</v>
      </c>
      <c r="BE140" s="116">
        <f>IF($U$140="základní",$N$140,0)</f>
        <v>0</v>
      </c>
      <c r="BF140" s="116">
        <f>IF($U$140="snížená",$N$140,0)</f>
        <v>0</v>
      </c>
      <c r="BG140" s="116">
        <f>IF($U$140="zákl. přenesená",$N$140,0)</f>
        <v>0</v>
      </c>
      <c r="BH140" s="116">
        <f>IF($U$140="sníž. přenesená",$N$140,0)</f>
        <v>0</v>
      </c>
      <c r="BI140" s="116">
        <f>IF($U$140="nulová",$N$140,0)</f>
        <v>0</v>
      </c>
      <c r="BJ140" s="6" t="s">
        <v>19</v>
      </c>
      <c r="BK140" s="116">
        <f>ROUND($L$140*$K$140,2)</f>
        <v>0</v>
      </c>
      <c r="BL140" s="6" t="s">
        <v>130</v>
      </c>
      <c r="BM140" s="6" t="s">
        <v>176</v>
      </c>
    </row>
    <row r="141" spans="2:65" s="6" customFormat="1" ht="27" customHeight="1">
      <c r="B141" s="19"/>
      <c r="C141" s="109" t="s">
        <v>177</v>
      </c>
      <c r="D141" s="109" t="s">
        <v>126</v>
      </c>
      <c r="E141" s="110" t="s">
        <v>178</v>
      </c>
      <c r="F141" s="185" t="s">
        <v>179</v>
      </c>
      <c r="G141" s="186"/>
      <c r="H141" s="186"/>
      <c r="I141" s="186"/>
      <c r="J141" s="111" t="s">
        <v>168</v>
      </c>
      <c r="K141" s="112">
        <v>140</v>
      </c>
      <c r="L141" s="202"/>
      <c r="M141" s="203"/>
      <c r="N141" s="187">
        <f>ROUND($L$141*$K$141,2)</f>
        <v>0</v>
      </c>
      <c r="O141" s="186"/>
      <c r="P141" s="186"/>
      <c r="Q141" s="186"/>
      <c r="R141" s="20"/>
      <c r="T141" s="113"/>
      <c r="U141" s="26" t="s">
        <v>40</v>
      </c>
      <c r="V141" s="114">
        <v>0.254</v>
      </c>
      <c r="W141" s="114">
        <f>$V$141*$K$141</f>
        <v>35.56</v>
      </c>
      <c r="X141" s="114">
        <v>0</v>
      </c>
      <c r="Y141" s="114">
        <f>$X$141*$K$141</f>
        <v>0</v>
      </c>
      <c r="Z141" s="114">
        <v>0</v>
      </c>
      <c r="AA141" s="115">
        <f>$Z$141*$K$141</f>
        <v>0</v>
      </c>
      <c r="AR141" s="6" t="s">
        <v>130</v>
      </c>
      <c r="AT141" s="6" t="s">
        <v>126</v>
      </c>
      <c r="AU141" s="6" t="s">
        <v>85</v>
      </c>
      <c r="AY141" s="6" t="s">
        <v>125</v>
      </c>
      <c r="BE141" s="116">
        <f>IF($U$141="základní",$N$141,0)</f>
        <v>0</v>
      </c>
      <c r="BF141" s="116">
        <f>IF($U$141="snížená",$N$141,0)</f>
        <v>0</v>
      </c>
      <c r="BG141" s="116">
        <f>IF($U$141="zákl. přenesená",$N$141,0)</f>
        <v>0</v>
      </c>
      <c r="BH141" s="116">
        <f>IF($U$141="sníž. přenesená",$N$141,0)</f>
        <v>0</v>
      </c>
      <c r="BI141" s="116">
        <f>IF($U$141="nulová",$N$141,0)</f>
        <v>0</v>
      </c>
      <c r="BJ141" s="6" t="s">
        <v>19</v>
      </c>
      <c r="BK141" s="116">
        <f>ROUND($L$141*$K$141,2)</f>
        <v>0</v>
      </c>
      <c r="BL141" s="6" t="s">
        <v>130</v>
      </c>
      <c r="BM141" s="6" t="s">
        <v>180</v>
      </c>
    </row>
    <row r="142" spans="2:65" s="6" customFormat="1" ht="15.75" customHeight="1">
      <c r="B142" s="19"/>
      <c r="C142" s="109" t="s">
        <v>181</v>
      </c>
      <c r="D142" s="109" t="s">
        <v>126</v>
      </c>
      <c r="E142" s="110" t="s">
        <v>182</v>
      </c>
      <c r="F142" s="185" t="s">
        <v>183</v>
      </c>
      <c r="G142" s="186"/>
      <c r="H142" s="186"/>
      <c r="I142" s="186"/>
      <c r="J142" s="111" t="s">
        <v>184</v>
      </c>
      <c r="K142" s="112">
        <v>1</v>
      </c>
      <c r="L142" s="202"/>
      <c r="M142" s="203"/>
      <c r="N142" s="187">
        <f>ROUND($L$142*$K$142,2)</f>
        <v>0</v>
      </c>
      <c r="O142" s="186"/>
      <c r="P142" s="186"/>
      <c r="Q142" s="186"/>
      <c r="R142" s="20"/>
      <c r="T142" s="113"/>
      <c r="U142" s="26" t="s">
        <v>40</v>
      </c>
      <c r="V142" s="114">
        <v>0</v>
      </c>
      <c r="W142" s="114">
        <f>$V$142*$K$142</f>
        <v>0</v>
      </c>
      <c r="X142" s="114">
        <v>0</v>
      </c>
      <c r="Y142" s="114">
        <f>$X$142*$K$142</f>
        <v>0</v>
      </c>
      <c r="Z142" s="114">
        <v>0</v>
      </c>
      <c r="AA142" s="115">
        <f>$Z$142*$K$142</f>
        <v>0</v>
      </c>
      <c r="AR142" s="6" t="s">
        <v>130</v>
      </c>
      <c r="AT142" s="6" t="s">
        <v>126</v>
      </c>
      <c r="AU142" s="6" t="s">
        <v>85</v>
      </c>
      <c r="AY142" s="6" t="s">
        <v>125</v>
      </c>
      <c r="BE142" s="116">
        <f>IF($U$142="základní",$N$142,0)</f>
        <v>0</v>
      </c>
      <c r="BF142" s="116">
        <f>IF($U$142="snížená",$N$142,0)</f>
        <v>0</v>
      </c>
      <c r="BG142" s="116">
        <f>IF($U$142="zákl. přenesená",$N$142,0)</f>
        <v>0</v>
      </c>
      <c r="BH142" s="116">
        <f>IF($U$142="sníž. přenesená",$N$142,0)</f>
        <v>0</v>
      </c>
      <c r="BI142" s="116">
        <f>IF($U$142="nulová",$N$142,0)</f>
        <v>0</v>
      </c>
      <c r="BJ142" s="6" t="s">
        <v>19</v>
      </c>
      <c r="BK142" s="116">
        <f>ROUND($L$142*$K$142,2)</f>
        <v>0</v>
      </c>
      <c r="BL142" s="6" t="s">
        <v>130</v>
      </c>
      <c r="BM142" s="6" t="s">
        <v>185</v>
      </c>
    </row>
    <row r="143" spans="2:47" s="6" customFormat="1" ht="73.5" customHeight="1">
      <c r="B143" s="19"/>
      <c r="F143" s="195" t="s">
        <v>186</v>
      </c>
      <c r="G143" s="158"/>
      <c r="H143" s="158"/>
      <c r="I143" s="158"/>
      <c r="R143" s="20"/>
      <c r="T143" s="54"/>
      <c r="AA143" s="55"/>
      <c r="AT143" s="6" t="s">
        <v>187</v>
      </c>
      <c r="AU143" s="6" t="s">
        <v>85</v>
      </c>
    </row>
    <row r="144" spans="2:63" s="99" customFormat="1" ht="30.75" customHeight="1">
      <c r="B144" s="100"/>
      <c r="D144" s="108" t="s">
        <v>96</v>
      </c>
      <c r="E144" s="108"/>
      <c r="F144" s="108"/>
      <c r="G144" s="108"/>
      <c r="H144" s="108"/>
      <c r="I144" s="108"/>
      <c r="J144" s="108"/>
      <c r="K144" s="108"/>
      <c r="L144" s="108"/>
      <c r="M144" s="108"/>
      <c r="N144" s="196">
        <f>$BK$144</f>
        <v>0</v>
      </c>
      <c r="O144" s="197"/>
      <c r="P144" s="197"/>
      <c r="Q144" s="197"/>
      <c r="R144" s="103"/>
      <c r="T144" s="104"/>
      <c r="W144" s="105">
        <f>SUM($W$145:$W$162)</f>
        <v>640.800619</v>
      </c>
      <c r="Y144" s="105">
        <f>SUM($Y$145:$Y$162)</f>
        <v>102.77004352</v>
      </c>
      <c r="AA144" s="106">
        <f>SUM($AA$145:$AA$162)</f>
        <v>0</v>
      </c>
      <c r="AR144" s="102" t="s">
        <v>19</v>
      </c>
      <c r="AT144" s="102" t="s">
        <v>74</v>
      </c>
      <c r="AU144" s="102" t="s">
        <v>19</v>
      </c>
      <c r="AY144" s="102" t="s">
        <v>125</v>
      </c>
      <c r="BK144" s="107">
        <f>SUM($BK$145:$BK$162)</f>
        <v>0</v>
      </c>
    </row>
    <row r="145" spans="2:65" s="6" customFormat="1" ht="15.75" customHeight="1">
      <c r="B145" s="19"/>
      <c r="C145" s="109" t="s">
        <v>188</v>
      </c>
      <c r="D145" s="109" t="s">
        <v>126</v>
      </c>
      <c r="E145" s="110" t="s">
        <v>189</v>
      </c>
      <c r="F145" s="185" t="s">
        <v>190</v>
      </c>
      <c r="G145" s="186"/>
      <c r="H145" s="186"/>
      <c r="I145" s="186"/>
      <c r="J145" s="111" t="s">
        <v>191</v>
      </c>
      <c r="K145" s="112">
        <v>0.34</v>
      </c>
      <c r="L145" s="202"/>
      <c r="M145" s="203"/>
      <c r="N145" s="187">
        <f>ROUND($L$145*$K$145,2)</f>
        <v>0</v>
      </c>
      <c r="O145" s="186"/>
      <c r="P145" s="186"/>
      <c r="Q145" s="186"/>
      <c r="R145" s="20"/>
      <c r="T145" s="113"/>
      <c r="U145" s="26" t="s">
        <v>40</v>
      </c>
      <c r="V145" s="114">
        <v>15.231</v>
      </c>
      <c r="W145" s="114">
        <f>$V$145*$K$145</f>
        <v>5.17854</v>
      </c>
      <c r="X145" s="114">
        <v>1.05306</v>
      </c>
      <c r="Y145" s="114">
        <f>$X$145*$K$145</f>
        <v>0.35804040000000004</v>
      </c>
      <c r="Z145" s="114">
        <v>0</v>
      </c>
      <c r="AA145" s="115">
        <f>$Z$145*$K$145</f>
        <v>0</v>
      </c>
      <c r="AR145" s="6" t="s">
        <v>130</v>
      </c>
      <c r="AT145" s="6" t="s">
        <v>126</v>
      </c>
      <c r="AU145" s="6" t="s">
        <v>85</v>
      </c>
      <c r="AY145" s="6" t="s">
        <v>125</v>
      </c>
      <c r="BE145" s="116">
        <f>IF($U$145="základní",$N$145,0)</f>
        <v>0</v>
      </c>
      <c r="BF145" s="116">
        <f>IF($U$145="snížená",$N$145,0)</f>
        <v>0</v>
      </c>
      <c r="BG145" s="116">
        <f>IF($U$145="zákl. přenesená",$N$145,0)</f>
        <v>0</v>
      </c>
      <c r="BH145" s="116">
        <f>IF($U$145="sníž. přenesená",$N$145,0)</f>
        <v>0</v>
      </c>
      <c r="BI145" s="116">
        <f>IF($U$145="nulová",$N$145,0)</f>
        <v>0</v>
      </c>
      <c r="BJ145" s="6" t="s">
        <v>19</v>
      </c>
      <c r="BK145" s="116">
        <f>ROUND($L$145*$K$145,2)</f>
        <v>0</v>
      </c>
      <c r="BL145" s="6" t="s">
        <v>130</v>
      </c>
      <c r="BM145" s="6" t="s">
        <v>192</v>
      </c>
    </row>
    <row r="146" spans="2:65" s="6" customFormat="1" ht="27" customHeight="1">
      <c r="B146" s="19"/>
      <c r="C146" s="109" t="s">
        <v>193</v>
      </c>
      <c r="D146" s="109" t="s">
        <v>126</v>
      </c>
      <c r="E146" s="110" t="s">
        <v>194</v>
      </c>
      <c r="F146" s="185" t="s">
        <v>195</v>
      </c>
      <c r="G146" s="186"/>
      <c r="H146" s="186"/>
      <c r="I146" s="186"/>
      <c r="J146" s="111" t="s">
        <v>129</v>
      </c>
      <c r="K146" s="112">
        <v>32.274</v>
      </c>
      <c r="L146" s="202"/>
      <c r="M146" s="203"/>
      <c r="N146" s="187">
        <f>ROUND($L$146*$K$146,2)</f>
        <v>0</v>
      </c>
      <c r="O146" s="186"/>
      <c r="P146" s="186"/>
      <c r="Q146" s="186"/>
      <c r="R146" s="20"/>
      <c r="T146" s="113"/>
      <c r="U146" s="26" t="s">
        <v>40</v>
      </c>
      <c r="V146" s="114">
        <v>11.201</v>
      </c>
      <c r="W146" s="114">
        <f>$V$146*$K$146</f>
        <v>361.501074</v>
      </c>
      <c r="X146" s="114">
        <v>3.11388</v>
      </c>
      <c r="Y146" s="114">
        <f>$X$146*$K$146</f>
        <v>100.49736312</v>
      </c>
      <c r="Z146" s="114">
        <v>0</v>
      </c>
      <c r="AA146" s="115">
        <f>$Z$146*$K$146</f>
        <v>0</v>
      </c>
      <c r="AR146" s="6" t="s">
        <v>130</v>
      </c>
      <c r="AT146" s="6" t="s">
        <v>126</v>
      </c>
      <c r="AU146" s="6" t="s">
        <v>85</v>
      </c>
      <c r="AY146" s="6" t="s">
        <v>125</v>
      </c>
      <c r="BE146" s="116">
        <f>IF($U$146="základní",$N$146,0)</f>
        <v>0</v>
      </c>
      <c r="BF146" s="116">
        <f>IF($U$146="snížená",$N$146,0)</f>
        <v>0</v>
      </c>
      <c r="BG146" s="116">
        <f>IF($U$146="zákl. přenesená",$N$146,0)</f>
        <v>0</v>
      </c>
      <c r="BH146" s="116">
        <f>IF($U$146="sníž. přenesená",$N$146,0)</f>
        <v>0</v>
      </c>
      <c r="BI146" s="116">
        <f>IF($U$146="nulová",$N$146,0)</f>
        <v>0</v>
      </c>
      <c r="BJ146" s="6" t="s">
        <v>19</v>
      </c>
      <c r="BK146" s="116">
        <f>ROUND($L$146*$K$146,2)</f>
        <v>0</v>
      </c>
      <c r="BL146" s="6" t="s">
        <v>130</v>
      </c>
      <c r="BM146" s="6" t="s">
        <v>196</v>
      </c>
    </row>
    <row r="147" spans="2:51" s="6" customFormat="1" ht="18.75" customHeight="1">
      <c r="B147" s="117"/>
      <c r="E147" s="118"/>
      <c r="F147" s="188" t="s">
        <v>197</v>
      </c>
      <c r="G147" s="189"/>
      <c r="H147" s="189"/>
      <c r="I147" s="189"/>
      <c r="K147" s="119">
        <v>13.77</v>
      </c>
      <c r="R147" s="120"/>
      <c r="T147" s="121"/>
      <c r="AA147" s="122"/>
      <c r="AT147" s="118" t="s">
        <v>133</v>
      </c>
      <c r="AU147" s="118" t="s">
        <v>85</v>
      </c>
      <c r="AV147" s="118" t="s">
        <v>85</v>
      </c>
      <c r="AW147" s="118" t="s">
        <v>93</v>
      </c>
      <c r="AX147" s="118" t="s">
        <v>75</v>
      </c>
      <c r="AY147" s="118" t="s">
        <v>125</v>
      </c>
    </row>
    <row r="148" spans="2:51" s="6" customFormat="1" ht="18.75" customHeight="1">
      <c r="B148" s="117"/>
      <c r="E148" s="118"/>
      <c r="F148" s="188" t="s">
        <v>198</v>
      </c>
      <c r="G148" s="189"/>
      <c r="H148" s="189"/>
      <c r="I148" s="189"/>
      <c r="K148" s="119">
        <v>11.52</v>
      </c>
      <c r="R148" s="120"/>
      <c r="T148" s="121"/>
      <c r="AA148" s="122"/>
      <c r="AT148" s="118" t="s">
        <v>133</v>
      </c>
      <c r="AU148" s="118" t="s">
        <v>85</v>
      </c>
      <c r="AV148" s="118" t="s">
        <v>85</v>
      </c>
      <c r="AW148" s="118" t="s">
        <v>93</v>
      </c>
      <c r="AX148" s="118" t="s">
        <v>75</v>
      </c>
      <c r="AY148" s="118" t="s">
        <v>125</v>
      </c>
    </row>
    <row r="149" spans="2:51" s="6" customFormat="1" ht="18.75" customHeight="1">
      <c r="B149" s="117"/>
      <c r="E149" s="118"/>
      <c r="F149" s="188" t="s">
        <v>199</v>
      </c>
      <c r="G149" s="189"/>
      <c r="H149" s="189"/>
      <c r="I149" s="189"/>
      <c r="K149" s="119">
        <v>3.744</v>
      </c>
      <c r="R149" s="120"/>
      <c r="T149" s="121"/>
      <c r="AA149" s="122"/>
      <c r="AT149" s="118" t="s">
        <v>133</v>
      </c>
      <c r="AU149" s="118" t="s">
        <v>85</v>
      </c>
      <c r="AV149" s="118" t="s">
        <v>85</v>
      </c>
      <c r="AW149" s="118" t="s">
        <v>93</v>
      </c>
      <c r="AX149" s="118" t="s">
        <v>75</v>
      </c>
      <c r="AY149" s="118" t="s">
        <v>125</v>
      </c>
    </row>
    <row r="150" spans="2:51" s="6" customFormat="1" ht="18.75" customHeight="1">
      <c r="B150" s="117"/>
      <c r="E150" s="118"/>
      <c r="F150" s="188" t="s">
        <v>200</v>
      </c>
      <c r="G150" s="189"/>
      <c r="H150" s="189"/>
      <c r="I150" s="189"/>
      <c r="K150" s="119">
        <v>3.24</v>
      </c>
      <c r="R150" s="120"/>
      <c r="T150" s="121"/>
      <c r="AA150" s="122"/>
      <c r="AT150" s="118" t="s">
        <v>133</v>
      </c>
      <c r="AU150" s="118" t="s">
        <v>85</v>
      </c>
      <c r="AV150" s="118" t="s">
        <v>85</v>
      </c>
      <c r="AW150" s="118" t="s">
        <v>93</v>
      </c>
      <c r="AX150" s="118" t="s">
        <v>75</v>
      </c>
      <c r="AY150" s="118" t="s">
        <v>125</v>
      </c>
    </row>
    <row r="151" spans="2:51" s="6" customFormat="1" ht="18.75" customHeight="1">
      <c r="B151" s="123"/>
      <c r="E151" s="124"/>
      <c r="F151" s="190" t="s">
        <v>148</v>
      </c>
      <c r="G151" s="191"/>
      <c r="H151" s="191"/>
      <c r="I151" s="191"/>
      <c r="K151" s="125">
        <v>32.274</v>
      </c>
      <c r="R151" s="126"/>
      <c r="T151" s="127"/>
      <c r="AA151" s="128"/>
      <c r="AT151" s="124" t="s">
        <v>133</v>
      </c>
      <c r="AU151" s="124" t="s">
        <v>85</v>
      </c>
      <c r="AV151" s="124" t="s">
        <v>130</v>
      </c>
      <c r="AW151" s="124" t="s">
        <v>93</v>
      </c>
      <c r="AX151" s="124" t="s">
        <v>19</v>
      </c>
      <c r="AY151" s="124" t="s">
        <v>125</v>
      </c>
    </row>
    <row r="152" spans="2:65" s="6" customFormat="1" ht="27" customHeight="1">
      <c r="B152" s="19"/>
      <c r="C152" s="109" t="s">
        <v>201</v>
      </c>
      <c r="D152" s="109" t="s">
        <v>126</v>
      </c>
      <c r="E152" s="110" t="s">
        <v>202</v>
      </c>
      <c r="F152" s="185" t="s">
        <v>203</v>
      </c>
      <c r="G152" s="186"/>
      <c r="H152" s="186"/>
      <c r="I152" s="186"/>
      <c r="J152" s="111" t="s">
        <v>129</v>
      </c>
      <c r="K152" s="112">
        <v>21.35</v>
      </c>
      <c r="L152" s="202"/>
      <c r="M152" s="203"/>
      <c r="N152" s="187">
        <f>ROUND($L$152*$K$152,2)</f>
        <v>0</v>
      </c>
      <c r="O152" s="186"/>
      <c r="P152" s="186"/>
      <c r="Q152" s="186"/>
      <c r="R152" s="20"/>
      <c r="T152" s="113"/>
      <c r="U152" s="26" t="s">
        <v>40</v>
      </c>
      <c r="V152" s="114">
        <v>3.899</v>
      </c>
      <c r="W152" s="114">
        <f>$V$152*$K$152</f>
        <v>83.24365</v>
      </c>
      <c r="X152" s="114">
        <v>0</v>
      </c>
      <c r="Y152" s="114">
        <f>$X$152*$K$152</f>
        <v>0</v>
      </c>
      <c r="Z152" s="114">
        <v>0</v>
      </c>
      <c r="AA152" s="115">
        <f>$Z$152*$K$152</f>
        <v>0</v>
      </c>
      <c r="AR152" s="6" t="s">
        <v>130</v>
      </c>
      <c r="AT152" s="6" t="s">
        <v>126</v>
      </c>
      <c r="AU152" s="6" t="s">
        <v>85</v>
      </c>
      <c r="AY152" s="6" t="s">
        <v>125</v>
      </c>
      <c r="BE152" s="116">
        <f>IF($U$152="základní",$N$152,0)</f>
        <v>0</v>
      </c>
      <c r="BF152" s="116">
        <f>IF($U$152="snížená",$N$152,0)</f>
        <v>0</v>
      </c>
      <c r="BG152" s="116">
        <f>IF($U$152="zákl. přenesená",$N$152,0)</f>
        <v>0</v>
      </c>
      <c r="BH152" s="116">
        <f>IF($U$152="sníž. přenesená",$N$152,0)</f>
        <v>0</v>
      </c>
      <c r="BI152" s="116">
        <f>IF($U$152="nulová",$N$152,0)</f>
        <v>0</v>
      </c>
      <c r="BJ152" s="6" t="s">
        <v>19</v>
      </c>
      <c r="BK152" s="116">
        <f>ROUND($L$152*$K$152,2)</f>
        <v>0</v>
      </c>
      <c r="BL152" s="6" t="s">
        <v>130</v>
      </c>
      <c r="BM152" s="6" t="s">
        <v>204</v>
      </c>
    </row>
    <row r="153" spans="2:51" s="6" customFormat="1" ht="18.75" customHeight="1">
      <c r="B153" s="117"/>
      <c r="E153" s="118"/>
      <c r="F153" s="188" t="s">
        <v>205</v>
      </c>
      <c r="G153" s="189"/>
      <c r="H153" s="189"/>
      <c r="I153" s="189"/>
      <c r="K153" s="119">
        <v>21.35</v>
      </c>
      <c r="R153" s="120"/>
      <c r="T153" s="121"/>
      <c r="AA153" s="122"/>
      <c r="AT153" s="118" t="s">
        <v>133</v>
      </c>
      <c r="AU153" s="118" t="s">
        <v>85</v>
      </c>
      <c r="AV153" s="118" t="s">
        <v>85</v>
      </c>
      <c r="AW153" s="118" t="s">
        <v>93</v>
      </c>
      <c r="AX153" s="118" t="s">
        <v>19</v>
      </c>
      <c r="AY153" s="118" t="s">
        <v>125</v>
      </c>
    </row>
    <row r="154" spans="2:65" s="6" customFormat="1" ht="27" customHeight="1">
      <c r="B154" s="19"/>
      <c r="C154" s="109" t="s">
        <v>206</v>
      </c>
      <c r="D154" s="109" t="s">
        <v>126</v>
      </c>
      <c r="E154" s="110" t="s">
        <v>207</v>
      </c>
      <c r="F154" s="185" t="s">
        <v>208</v>
      </c>
      <c r="G154" s="186"/>
      <c r="H154" s="186"/>
      <c r="I154" s="186"/>
      <c r="J154" s="111" t="s">
        <v>129</v>
      </c>
      <c r="K154" s="112">
        <v>6.405</v>
      </c>
      <c r="L154" s="202"/>
      <c r="M154" s="203"/>
      <c r="N154" s="187">
        <f>ROUND($L$154*$K$154,2)</f>
        <v>0</v>
      </c>
      <c r="O154" s="186"/>
      <c r="P154" s="186"/>
      <c r="Q154" s="186"/>
      <c r="R154" s="20"/>
      <c r="T154" s="113"/>
      <c r="U154" s="26" t="s">
        <v>40</v>
      </c>
      <c r="V154" s="114">
        <v>4.591</v>
      </c>
      <c r="W154" s="114">
        <f>$V$154*$K$154</f>
        <v>29.405355000000004</v>
      </c>
      <c r="X154" s="114">
        <v>0</v>
      </c>
      <c r="Y154" s="114">
        <f>$X$154*$K$154</f>
        <v>0</v>
      </c>
      <c r="Z154" s="114">
        <v>0</v>
      </c>
      <c r="AA154" s="115">
        <f>$Z$154*$K$154</f>
        <v>0</v>
      </c>
      <c r="AR154" s="6" t="s">
        <v>130</v>
      </c>
      <c r="AT154" s="6" t="s">
        <v>126</v>
      </c>
      <c r="AU154" s="6" t="s">
        <v>85</v>
      </c>
      <c r="AY154" s="6" t="s">
        <v>125</v>
      </c>
      <c r="BE154" s="116">
        <f>IF($U$154="základní",$N$154,0)</f>
        <v>0</v>
      </c>
      <c r="BF154" s="116">
        <f>IF($U$154="snížená",$N$154,0)</f>
        <v>0</v>
      </c>
      <c r="BG154" s="116">
        <f>IF($U$154="zákl. přenesená",$N$154,0)</f>
        <v>0</v>
      </c>
      <c r="BH154" s="116">
        <f>IF($U$154="sníž. přenesená",$N$154,0)</f>
        <v>0</v>
      </c>
      <c r="BI154" s="116">
        <f>IF($U$154="nulová",$N$154,0)</f>
        <v>0</v>
      </c>
      <c r="BJ154" s="6" t="s">
        <v>19</v>
      </c>
      <c r="BK154" s="116">
        <f>ROUND($L$154*$K$154,2)</f>
        <v>0</v>
      </c>
      <c r="BL154" s="6" t="s">
        <v>130</v>
      </c>
      <c r="BM154" s="6" t="s">
        <v>209</v>
      </c>
    </row>
    <row r="155" spans="2:51" s="6" customFormat="1" ht="18.75" customHeight="1">
      <c r="B155" s="117"/>
      <c r="E155" s="118"/>
      <c r="F155" s="188" t="s">
        <v>210</v>
      </c>
      <c r="G155" s="189"/>
      <c r="H155" s="189"/>
      <c r="I155" s="189"/>
      <c r="K155" s="119">
        <v>6.405</v>
      </c>
      <c r="R155" s="120"/>
      <c r="T155" s="121"/>
      <c r="AA155" s="122"/>
      <c r="AT155" s="118" t="s">
        <v>133</v>
      </c>
      <c r="AU155" s="118" t="s">
        <v>85</v>
      </c>
      <c r="AV155" s="118" t="s">
        <v>85</v>
      </c>
      <c r="AW155" s="118" t="s">
        <v>93</v>
      </c>
      <c r="AX155" s="118" t="s">
        <v>19</v>
      </c>
      <c r="AY155" s="118" t="s">
        <v>125</v>
      </c>
    </row>
    <row r="156" spans="2:65" s="6" customFormat="1" ht="27" customHeight="1">
      <c r="B156" s="19"/>
      <c r="C156" s="109" t="s">
        <v>211</v>
      </c>
      <c r="D156" s="109" t="s">
        <v>126</v>
      </c>
      <c r="E156" s="110" t="s">
        <v>212</v>
      </c>
      <c r="F156" s="185" t="s">
        <v>213</v>
      </c>
      <c r="G156" s="186"/>
      <c r="H156" s="186"/>
      <c r="I156" s="186"/>
      <c r="J156" s="111" t="s">
        <v>168</v>
      </c>
      <c r="K156" s="112">
        <v>64</v>
      </c>
      <c r="L156" s="202"/>
      <c r="M156" s="203"/>
      <c r="N156" s="187">
        <f>ROUND($L$156*$K$156,2)</f>
        <v>0</v>
      </c>
      <c r="O156" s="186"/>
      <c r="P156" s="186"/>
      <c r="Q156" s="186"/>
      <c r="R156" s="20"/>
      <c r="T156" s="113"/>
      <c r="U156" s="26" t="s">
        <v>40</v>
      </c>
      <c r="V156" s="114">
        <v>1.895</v>
      </c>
      <c r="W156" s="114">
        <f>$V$156*$K$156</f>
        <v>121.28</v>
      </c>
      <c r="X156" s="114">
        <v>0.00765</v>
      </c>
      <c r="Y156" s="114">
        <f>$X$156*$K$156</f>
        <v>0.4896</v>
      </c>
      <c r="Z156" s="114">
        <v>0</v>
      </c>
      <c r="AA156" s="115">
        <f>$Z$156*$K$156</f>
        <v>0</v>
      </c>
      <c r="AR156" s="6" t="s">
        <v>130</v>
      </c>
      <c r="AT156" s="6" t="s">
        <v>126</v>
      </c>
      <c r="AU156" s="6" t="s">
        <v>85</v>
      </c>
      <c r="AY156" s="6" t="s">
        <v>125</v>
      </c>
      <c r="BE156" s="116">
        <f>IF($U$156="základní",$N$156,0)</f>
        <v>0</v>
      </c>
      <c r="BF156" s="116">
        <f>IF($U$156="snížená",$N$156,0)</f>
        <v>0</v>
      </c>
      <c r="BG156" s="116">
        <f>IF($U$156="zákl. přenesená",$N$156,0)</f>
        <v>0</v>
      </c>
      <c r="BH156" s="116">
        <f>IF($U$156="sníž. přenesená",$N$156,0)</f>
        <v>0</v>
      </c>
      <c r="BI156" s="116">
        <f>IF($U$156="nulová",$N$156,0)</f>
        <v>0</v>
      </c>
      <c r="BJ156" s="6" t="s">
        <v>19</v>
      </c>
      <c r="BK156" s="116">
        <f>ROUND($L$156*$K$156,2)</f>
        <v>0</v>
      </c>
      <c r="BL156" s="6" t="s">
        <v>130</v>
      </c>
      <c r="BM156" s="6" t="s">
        <v>214</v>
      </c>
    </row>
    <row r="157" spans="2:51" s="6" customFormat="1" ht="18.75" customHeight="1">
      <c r="B157" s="117"/>
      <c r="E157" s="118"/>
      <c r="F157" s="188" t="s">
        <v>215</v>
      </c>
      <c r="G157" s="189"/>
      <c r="H157" s="189"/>
      <c r="I157" s="189"/>
      <c r="K157" s="119">
        <v>64</v>
      </c>
      <c r="R157" s="120"/>
      <c r="T157" s="121"/>
      <c r="AA157" s="122"/>
      <c r="AT157" s="118" t="s">
        <v>133</v>
      </c>
      <c r="AU157" s="118" t="s">
        <v>85</v>
      </c>
      <c r="AV157" s="118" t="s">
        <v>85</v>
      </c>
      <c r="AW157" s="118" t="s">
        <v>93</v>
      </c>
      <c r="AX157" s="118" t="s">
        <v>19</v>
      </c>
      <c r="AY157" s="118" t="s">
        <v>125</v>
      </c>
    </row>
    <row r="158" spans="2:65" s="6" customFormat="1" ht="27" customHeight="1">
      <c r="B158" s="19"/>
      <c r="C158" s="109" t="s">
        <v>216</v>
      </c>
      <c r="D158" s="109" t="s">
        <v>126</v>
      </c>
      <c r="E158" s="110" t="s">
        <v>217</v>
      </c>
      <c r="F158" s="185" t="s">
        <v>218</v>
      </c>
      <c r="G158" s="186"/>
      <c r="H158" s="186"/>
      <c r="I158" s="186"/>
      <c r="J158" s="111" t="s">
        <v>168</v>
      </c>
      <c r="K158" s="112">
        <v>64</v>
      </c>
      <c r="L158" s="202"/>
      <c r="M158" s="203"/>
      <c r="N158" s="187">
        <f>ROUND($L$158*$K$158,2)</f>
        <v>0</v>
      </c>
      <c r="O158" s="186"/>
      <c r="P158" s="186"/>
      <c r="Q158" s="186"/>
      <c r="R158" s="20"/>
      <c r="T158" s="113"/>
      <c r="U158" s="26" t="s">
        <v>40</v>
      </c>
      <c r="V158" s="114">
        <v>0.628</v>
      </c>
      <c r="W158" s="114">
        <f>$V$158*$K$158</f>
        <v>40.192</v>
      </c>
      <c r="X158" s="114">
        <v>0.00086</v>
      </c>
      <c r="Y158" s="114">
        <f>$X$158*$K$158</f>
        <v>0.05504</v>
      </c>
      <c r="Z158" s="114">
        <v>0</v>
      </c>
      <c r="AA158" s="115">
        <f>$Z$158*$K$158</f>
        <v>0</v>
      </c>
      <c r="AR158" s="6" t="s">
        <v>130</v>
      </c>
      <c r="AT158" s="6" t="s">
        <v>126</v>
      </c>
      <c r="AU158" s="6" t="s">
        <v>85</v>
      </c>
      <c r="AY158" s="6" t="s">
        <v>125</v>
      </c>
      <c r="BE158" s="116">
        <f>IF($U$158="základní",$N$158,0)</f>
        <v>0</v>
      </c>
      <c r="BF158" s="116">
        <f>IF($U$158="snížená",$N$158,0)</f>
        <v>0</v>
      </c>
      <c r="BG158" s="116">
        <f>IF($U$158="zákl. přenesená",$N$158,0)</f>
        <v>0</v>
      </c>
      <c r="BH158" s="116">
        <f>IF($U$158="sníž. přenesená",$N$158,0)</f>
        <v>0</v>
      </c>
      <c r="BI158" s="116">
        <f>IF($U$158="nulová",$N$158,0)</f>
        <v>0</v>
      </c>
      <c r="BJ158" s="6" t="s">
        <v>19</v>
      </c>
      <c r="BK158" s="116">
        <f>ROUND($L$158*$K$158,2)</f>
        <v>0</v>
      </c>
      <c r="BL158" s="6" t="s">
        <v>130</v>
      </c>
      <c r="BM158" s="6" t="s">
        <v>219</v>
      </c>
    </row>
    <row r="159" spans="2:65" s="6" customFormat="1" ht="27" customHeight="1">
      <c r="B159" s="19"/>
      <c r="C159" s="109" t="s">
        <v>220</v>
      </c>
      <c r="D159" s="109" t="s">
        <v>126</v>
      </c>
      <c r="E159" s="110" t="s">
        <v>221</v>
      </c>
      <c r="F159" s="185" t="s">
        <v>222</v>
      </c>
      <c r="G159" s="186"/>
      <c r="H159" s="186"/>
      <c r="I159" s="186"/>
      <c r="J159" s="111" t="s">
        <v>223</v>
      </c>
      <c r="K159" s="112">
        <v>549</v>
      </c>
      <c r="L159" s="202"/>
      <c r="M159" s="203"/>
      <c r="N159" s="187">
        <f>ROUND($L$159*$K$159,2)</f>
        <v>0</v>
      </c>
      <c r="O159" s="186"/>
      <c r="P159" s="186"/>
      <c r="Q159" s="186"/>
      <c r="R159" s="20"/>
      <c r="T159" s="113"/>
      <c r="U159" s="26" t="s">
        <v>40</v>
      </c>
      <c r="V159" s="114">
        <v>0</v>
      </c>
      <c r="W159" s="114">
        <f>$V$159*$K$159</f>
        <v>0</v>
      </c>
      <c r="X159" s="114">
        <v>0.001</v>
      </c>
      <c r="Y159" s="114">
        <f>$X$159*$K$159</f>
        <v>0.549</v>
      </c>
      <c r="Z159" s="114">
        <v>0</v>
      </c>
      <c r="AA159" s="115">
        <f>$Z$159*$K$159</f>
        <v>0</v>
      </c>
      <c r="AR159" s="6" t="s">
        <v>130</v>
      </c>
      <c r="AT159" s="6" t="s">
        <v>126</v>
      </c>
      <c r="AU159" s="6" t="s">
        <v>85</v>
      </c>
      <c r="AY159" s="6" t="s">
        <v>125</v>
      </c>
      <c r="BE159" s="116">
        <f>IF($U$159="základní",$N$159,0)</f>
        <v>0</v>
      </c>
      <c r="BF159" s="116">
        <f>IF($U$159="snížená",$N$159,0)</f>
        <v>0</v>
      </c>
      <c r="BG159" s="116">
        <f>IF($U$159="zákl. přenesená",$N$159,0)</f>
        <v>0</v>
      </c>
      <c r="BH159" s="116">
        <f>IF($U$159="sníž. přenesená",$N$159,0)</f>
        <v>0</v>
      </c>
      <c r="BI159" s="116">
        <f>IF($U$159="nulová",$N$159,0)</f>
        <v>0</v>
      </c>
      <c r="BJ159" s="6" t="s">
        <v>19</v>
      </c>
      <c r="BK159" s="116">
        <f>ROUND($L$159*$K$159,2)</f>
        <v>0</v>
      </c>
      <c r="BL159" s="6" t="s">
        <v>130</v>
      </c>
      <c r="BM159" s="6" t="s">
        <v>224</v>
      </c>
    </row>
    <row r="160" spans="2:51" s="6" customFormat="1" ht="18.75" customHeight="1">
      <c r="B160" s="117"/>
      <c r="E160" s="118"/>
      <c r="F160" s="188" t="s">
        <v>225</v>
      </c>
      <c r="G160" s="189"/>
      <c r="H160" s="189"/>
      <c r="I160" s="189"/>
      <c r="K160" s="119">
        <v>549</v>
      </c>
      <c r="R160" s="120"/>
      <c r="T160" s="121"/>
      <c r="AA160" s="122"/>
      <c r="AT160" s="118" t="s">
        <v>133</v>
      </c>
      <c r="AU160" s="118" t="s">
        <v>85</v>
      </c>
      <c r="AV160" s="118" t="s">
        <v>85</v>
      </c>
      <c r="AW160" s="118" t="s">
        <v>93</v>
      </c>
      <c r="AX160" s="118" t="s">
        <v>19</v>
      </c>
      <c r="AY160" s="118" t="s">
        <v>125</v>
      </c>
    </row>
    <row r="161" spans="2:65" s="6" customFormat="1" ht="15.75" customHeight="1">
      <c r="B161" s="19"/>
      <c r="C161" s="109" t="s">
        <v>226</v>
      </c>
      <c r="D161" s="109" t="s">
        <v>126</v>
      </c>
      <c r="E161" s="110" t="s">
        <v>227</v>
      </c>
      <c r="F161" s="185" t="s">
        <v>228</v>
      </c>
      <c r="G161" s="186"/>
      <c r="H161" s="186"/>
      <c r="I161" s="186"/>
      <c r="J161" s="111" t="s">
        <v>184</v>
      </c>
      <c r="K161" s="112">
        <v>1</v>
      </c>
      <c r="L161" s="202"/>
      <c r="M161" s="203"/>
      <c r="N161" s="187">
        <f>ROUND($L$161*$K$161,2)</f>
        <v>0</v>
      </c>
      <c r="O161" s="186"/>
      <c r="P161" s="186"/>
      <c r="Q161" s="186"/>
      <c r="R161" s="20"/>
      <c r="T161" s="113"/>
      <c r="U161" s="26" t="s">
        <v>40</v>
      </c>
      <c r="V161" s="114">
        <v>0</v>
      </c>
      <c r="W161" s="114">
        <f>$V$161*$K$161</f>
        <v>0</v>
      </c>
      <c r="X161" s="114">
        <v>0.821</v>
      </c>
      <c r="Y161" s="114">
        <f>$X$161*$K$161</f>
        <v>0.821</v>
      </c>
      <c r="Z161" s="114">
        <v>0</v>
      </c>
      <c r="AA161" s="115">
        <f>$Z$161*$K$161</f>
        <v>0</v>
      </c>
      <c r="AR161" s="6" t="s">
        <v>130</v>
      </c>
      <c r="AT161" s="6" t="s">
        <v>126</v>
      </c>
      <c r="AU161" s="6" t="s">
        <v>85</v>
      </c>
      <c r="AY161" s="6" t="s">
        <v>125</v>
      </c>
      <c r="BE161" s="116">
        <f>IF($U$161="základní",$N$161,0)</f>
        <v>0</v>
      </c>
      <c r="BF161" s="116">
        <f>IF($U$161="snížená",$N$161,0)</f>
        <v>0</v>
      </c>
      <c r="BG161" s="116">
        <f>IF($U$161="zákl. přenesená",$N$161,0)</f>
        <v>0</v>
      </c>
      <c r="BH161" s="116">
        <f>IF($U$161="sníž. přenesená",$N$161,0)</f>
        <v>0</v>
      </c>
      <c r="BI161" s="116">
        <f>IF($U$161="nulová",$N$161,0)</f>
        <v>0</v>
      </c>
      <c r="BJ161" s="6" t="s">
        <v>19</v>
      </c>
      <c r="BK161" s="116">
        <f>ROUND($L$161*$K$161,2)</f>
        <v>0</v>
      </c>
      <c r="BL161" s="6" t="s">
        <v>130</v>
      </c>
      <c r="BM161" s="6" t="s">
        <v>229</v>
      </c>
    </row>
    <row r="162" spans="2:47" s="6" customFormat="1" ht="30.75" customHeight="1">
      <c r="B162" s="19"/>
      <c r="F162" s="195" t="s">
        <v>230</v>
      </c>
      <c r="G162" s="158"/>
      <c r="H162" s="158"/>
      <c r="I162" s="158"/>
      <c r="R162" s="20"/>
      <c r="T162" s="54"/>
      <c r="AA162" s="55"/>
      <c r="AT162" s="6" t="s">
        <v>187</v>
      </c>
      <c r="AU162" s="6" t="s">
        <v>85</v>
      </c>
    </row>
    <row r="163" spans="2:63" s="99" customFormat="1" ht="30.75" customHeight="1">
      <c r="B163" s="100"/>
      <c r="D163" s="108" t="s">
        <v>97</v>
      </c>
      <c r="E163" s="108"/>
      <c r="F163" s="108"/>
      <c r="G163" s="108"/>
      <c r="H163" s="108"/>
      <c r="I163" s="108"/>
      <c r="J163" s="108"/>
      <c r="K163" s="108"/>
      <c r="L163" s="108"/>
      <c r="M163" s="108"/>
      <c r="N163" s="196">
        <f>$BK$163</f>
        <v>0</v>
      </c>
      <c r="O163" s="197"/>
      <c r="P163" s="197"/>
      <c r="Q163" s="197"/>
      <c r="R163" s="103"/>
      <c r="T163" s="104"/>
      <c r="W163" s="105">
        <f>SUM($W$164:$W$166)</f>
        <v>5.3619</v>
      </c>
      <c r="Y163" s="105">
        <f>SUM($Y$164:$Y$166)</f>
        <v>47.160000000000004</v>
      </c>
      <c r="AA163" s="106">
        <f>SUM($AA$164:$AA$166)</f>
        <v>0</v>
      </c>
      <c r="AR163" s="102" t="s">
        <v>19</v>
      </c>
      <c r="AT163" s="102" t="s">
        <v>74</v>
      </c>
      <c r="AU163" s="102" t="s">
        <v>19</v>
      </c>
      <c r="AY163" s="102" t="s">
        <v>125</v>
      </c>
      <c r="BK163" s="107">
        <f>SUM($BK$164:$BK$166)</f>
        <v>0</v>
      </c>
    </row>
    <row r="164" spans="2:65" s="6" customFormat="1" ht="27" customHeight="1">
      <c r="B164" s="19"/>
      <c r="C164" s="109" t="s">
        <v>231</v>
      </c>
      <c r="D164" s="109" t="s">
        <v>126</v>
      </c>
      <c r="E164" s="110" t="s">
        <v>232</v>
      </c>
      <c r="F164" s="185" t="s">
        <v>233</v>
      </c>
      <c r="G164" s="186"/>
      <c r="H164" s="186"/>
      <c r="I164" s="186"/>
      <c r="J164" s="111" t="s">
        <v>129</v>
      </c>
      <c r="K164" s="112">
        <v>3.66</v>
      </c>
      <c r="L164" s="202"/>
      <c r="M164" s="203"/>
      <c r="N164" s="187">
        <f>ROUND($L$164*$K$164,2)</f>
        <v>0</v>
      </c>
      <c r="O164" s="186"/>
      <c r="P164" s="186"/>
      <c r="Q164" s="186"/>
      <c r="R164" s="20"/>
      <c r="T164" s="113"/>
      <c r="U164" s="26" t="s">
        <v>40</v>
      </c>
      <c r="V164" s="114">
        <v>1.465</v>
      </c>
      <c r="W164" s="114">
        <f>$V$164*$K$164</f>
        <v>5.3619</v>
      </c>
      <c r="X164" s="114">
        <v>0</v>
      </c>
      <c r="Y164" s="114">
        <f>$X$164*$K$164</f>
        <v>0</v>
      </c>
      <c r="Z164" s="114">
        <v>0</v>
      </c>
      <c r="AA164" s="115">
        <f>$Z$164*$K$164</f>
        <v>0</v>
      </c>
      <c r="AR164" s="6" t="s">
        <v>130</v>
      </c>
      <c r="AT164" s="6" t="s">
        <v>126</v>
      </c>
      <c r="AU164" s="6" t="s">
        <v>85</v>
      </c>
      <c r="AY164" s="6" t="s">
        <v>125</v>
      </c>
      <c r="BE164" s="116">
        <f>IF($U$164="základní",$N$164,0)</f>
        <v>0</v>
      </c>
      <c r="BF164" s="116">
        <f>IF($U$164="snížená",$N$164,0)</f>
        <v>0</v>
      </c>
      <c r="BG164" s="116">
        <f>IF($U$164="zákl. přenesená",$N$164,0)</f>
        <v>0</v>
      </c>
      <c r="BH164" s="116">
        <f>IF($U$164="sníž. přenesená",$N$164,0)</f>
        <v>0</v>
      </c>
      <c r="BI164" s="116">
        <f>IF($U$164="nulová",$N$164,0)</f>
        <v>0</v>
      </c>
      <c r="BJ164" s="6" t="s">
        <v>19</v>
      </c>
      <c r="BK164" s="116">
        <f>ROUND($L$164*$K$164,2)</f>
        <v>0</v>
      </c>
      <c r="BL164" s="6" t="s">
        <v>130</v>
      </c>
      <c r="BM164" s="6" t="s">
        <v>234</v>
      </c>
    </row>
    <row r="165" spans="2:51" s="6" customFormat="1" ht="18.75" customHeight="1">
      <c r="B165" s="117"/>
      <c r="E165" s="118"/>
      <c r="F165" s="188" t="s">
        <v>235</v>
      </c>
      <c r="G165" s="189"/>
      <c r="H165" s="189"/>
      <c r="I165" s="189"/>
      <c r="K165" s="119">
        <v>3.66</v>
      </c>
      <c r="R165" s="120"/>
      <c r="T165" s="121"/>
      <c r="AA165" s="122"/>
      <c r="AT165" s="118" t="s">
        <v>133</v>
      </c>
      <c r="AU165" s="118" t="s">
        <v>85</v>
      </c>
      <c r="AV165" s="118" t="s">
        <v>85</v>
      </c>
      <c r="AW165" s="118" t="s">
        <v>93</v>
      </c>
      <c r="AX165" s="118" t="s">
        <v>19</v>
      </c>
      <c r="AY165" s="118" t="s">
        <v>125</v>
      </c>
    </row>
    <row r="166" spans="2:65" s="6" customFormat="1" ht="27" customHeight="1">
      <c r="B166" s="19"/>
      <c r="C166" s="129" t="s">
        <v>236</v>
      </c>
      <c r="D166" s="129" t="s">
        <v>171</v>
      </c>
      <c r="E166" s="130" t="s">
        <v>237</v>
      </c>
      <c r="F166" s="192" t="s">
        <v>238</v>
      </c>
      <c r="G166" s="193"/>
      <c r="H166" s="193"/>
      <c r="I166" s="193"/>
      <c r="J166" s="131" t="s">
        <v>239</v>
      </c>
      <c r="K166" s="132">
        <v>36</v>
      </c>
      <c r="L166" s="204"/>
      <c r="M166" s="205"/>
      <c r="N166" s="194">
        <f>ROUND($L$166*$K$166,2)</f>
        <v>0</v>
      </c>
      <c r="O166" s="186"/>
      <c r="P166" s="186"/>
      <c r="Q166" s="186"/>
      <c r="R166" s="20"/>
      <c r="T166" s="113"/>
      <c r="U166" s="26" t="s">
        <v>40</v>
      </c>
      <c r="V166" s="114">
        <v>0</v>
      </c>
      <c r="W166" s="114">
        <f>$V$166*$K$166</f>
        <v>0</v>
      </c>
      <c r="X166" s="114">
        <v>1.31</v>
      </c>
      <c r="Y166" s="114">
        <f>$X$166*$K$166</f>
        <v>47.160000000000004</v>
      </c>
      <c r="Z166" s="114">
        <v>0</v>
      </c>
      <c r="AA166" s="115">
        <f>$Z$166*$K$166</f>
        <v>0</v>
      </c>
      <c r="AR166" s="6" t="s">
        <v>175</v>
      </c>
      <c r="AT166" s="6" t="s">
        <v>171</v>
      </c>
      <c r="AU166" s="6" t="s">
        <v>85</v>
      </c>
      <c r="AY166" s="6" t="s">
        <v>125</v>
      </c>
      <c r="BE166" s="116">
        <f>IF($U$166="základní",$N$166,0)</f>
        <v>0</v>
      </c>
      <c r="BF166" s="116">
        <f>IF($U$166="snížená",$N$166,0)</f>
        <v>0</v>
      </c>
      <c r="BG166" s="116">
        <f>IF($U$166="zákl. přenesená",$N$166,0)</f>
        <v>0</v>
      </c>
      <c r="BH166" s="116">
        <f>IF($U$166="sníž. přenesená",$N$166,0)</f>
        <v>0</v>
      </c>
      <c r="BI166" s="116">
        <f>IF($U$166="nulová",$N$166,0)</f>
        <v>0</v>
      </c>
      <c r="BJ166" s="6" t="s">
        <v>19</v>
      </c>
      <c r="BK166" s="116">
        <f>ROUND($L$166*$K$166,2)</f>
        <v>0</v>
      </c>
      <c r="BL166" s="6" t="s">
        <v>130</v>
      </c>
      <c r="BM166" s="6" t="s">
        <v>240</v>
      </c>
    </row>
    <row r="167" spans="2:63" s="99" customFormat="1" ht="30.75" customHeight="1">
      <c r="B167" s="100"/>
      <c r="D167" s="108" t="s">
        <v>98</v>
      </c>
      <c r="E167" s="108"/>
      <c r="F167" s="108"/>
      <c r="G167" s="108"/>
      <c r="H167" s="108"/>
      <c r="I167" s="108"/>
      <c r="J167" s="108"/>
      <c r="K167" s="108"/>
      <c r="L167" s="108"/>
      <c r="M167" s="108"/>
      <c r="N167" s="196">
        <f>$BK$167</f>
        <v>0</v>
      </c>
      <c r="O167" s="197"/>
      <c r="P167" s="197"/>
      <c r="Q167" s="197"/>
      <c r="R167" s="103"/>
      <c r="T167" s="104"/>
      <c r="W167" s="105">
        <f>SUM($W$168:$W$169)</f>
        <v>6.24</v>
      </c>
      <c r="Y167" s="105">
        <f>SUM($Y$168:$Y$169)</f>
        <v>0</v>
      </c>
      <c r="AA167" s="106">
        <f>SUM($AA$168:$AA$169)</f>
        <v>0</v>
      </c>
      <c r="AR167" s="102" t="s">
        <v>19</v>
      </c>
      <c r="AT167" s="102" t="s">
        <v>74</v>
      </c>
      <c r="AU167" s="102" t="s">
        <v>19</v>
      </c>
      <c r="AY167" s="102" t="s">
        <v>125</v>
      </c>
      <c r="BK167" s="107">
        <f>SUM($BK$168:$BK$169)</f>
        <v>0</v>
      </c>
    </row>
    <row r="168" spans="2:65" s="6" customFormat="1" ht="27" customHeight="1">
      <c r="B168" s="19"/>
      <c r="C168" s="109" t="s">
        <v>241</v>
      </c>
      <c r="D168" s="109" t="s">
        <v>126</v>
      </c>
      <c r="E168" s="110" t="s">
        <v>242</v>
      </c>
      <c r="F168" s="185" t="s">
        <v>243</v>
      </c>
      <c r="G168" s="186"/>
      <c r="H168" s="186"/>
      <c r="I168" s="186"/>
      <c r="J168" s="111" t="s">
        <v>168</v>
      </c>
      <c r="K168" s="112">
        <v>390</v>
      </c>
      <c r="L168" s="202"/>
      <c r="M168" s="203"/>
      <c r="N168" s="187">
        <f>ROUND($L$168*$K$168,2)</f>
        <v>0</v>
      </c>
      <c r="O168" s="186"/>
      <c r="P168" s="186"/>
      <c r="Q168" s="186"/>
      <c r="R168" s="20"/>
      <c r="T168" s="113"/>
      <c r="U168" s="26" t="s">
        <v>40</v>
      </c>
      <c r="V168" s="114">
        <v>0.016</v>
      </c>
      <c r="W168" s="114">
        <f>$V$168*$K$168</f>
        <v>6.24</v>
      </c>
      <c r="X168" s="114">
        <v>0</v>
      </c>
      <c r="Y168" s="114">
        <f>$X$168*$K$168</f>
        <v>0</v>
      </c>
      <c r="Z168" s="114">
        <v>0</v>
      </c>
      <c r="AA168" s="115">
        <f>$Z$168*$K$168</f>
        <v>0</v>
      </c>
      <c r="AR168" s="6" t="s">
        <v>130</v>
      </c>
      <c r="AT168" s="6" t="s">
        <v>126</v>
      </c>
      <c r="AU168" s="6" t="s">
        <v>85</v>
      </c>
      <c r="AY168" s="6" t="s">
        <v>125</v>
      </c>
      <c r="BE168" s="116">
        <f>IF($U$168="základní",$N$168,0)</f>
        <v>0</v>
      </c>
      <c r="BF168" s="116">
        <f>IF($U$168="snížená",$N$168,0)</f>
        <v>0</v>
      </c>
      <c r="BG168" s="116">
        <f>IF($U$168="zákl. přenesená",$N$168,0)</f>
        <v>0</v>
      </c>
      <c r="BH168" s="116">
        <f>IF($U$168="sníž. přenesená",$N$168,0)</f>
        <v>0</v>
      </c>
      <c r="BI168" s="116">
        <f>IF($U$168="nulová",$N$168,0)</f>
        <v>0</v>
      </c>
      <c r="BJ168" s="6" t="s">
        <v>19</v>
      </c>
      <c r="BK168" s="116">
        <f>ROUND($L$168*$K$168,2)</f>
        <v>0</v>
      </c>
      <c r="BL168" s="6" t="s">
        <v>130</v>
      </c>
      <c r="BM168" s="6" t="s">
        <v>244</v>
      </c>
    </row>
    <row r="169" spans="2:51" s="6" customFormat="1" ht="18.75" customHeight="1">
      <c r="B169" s="117"/>
      <c r="E169" s="118"/>
      <c r="F169" s="188" t="s">
        <v>245</v>
      </c>
      <c r="G169" s="189"/>
      <c r="H169" s="189"/>
      <c r="I169" s="189"/>
      <c r="K169" s="119">
        <v>390</v>
      </c>
      <c r="R169" s="120"/>
      <c r="T169" s="121"/>
      <c r="AA169" s="122"/>
      <c r="AT169" s="118" t="s">
        <v>133</v>
      </c>
      <c r="AU169" s="118" t="s">
        <v>85</v>
      </c>
      <c r="AV169" s="118" t="s">
        <v>85</v>
      </c>
      <c r="AW169" s="118" t="s">
        <v>93</v>
      </c>
      <c r="AX169" s="118" t="s">
        <v>19</v>
      </c>
      <c r="AY169" s="118" t="s">
        <v>125</v>
      </c>
    </row>
    <row r="170" spans="2:63" s="99" customFormat="1" ht="30.75" customHeight="1">
      <c r="B170" s="100"/>
      <c r="D170" s="108" t="s">
        <v>99</v>
      </c>
      <c r="E170" s="108"/>
      <c r="F170" s="108"/>
      <c r="G170" s="108"/>
      <c r="H170" s="108"/>
      <c r="I170" s="108"/>
      <c r="J170" s="108"/>
      <c r="K170" s="108"/>
      <c r="L170" s="108"/>
      <c r="M170" s="108"/>
      <c r="N170" s="196">
        <f>$BK$170</f>
        <v>0</v>
      </c>
      <c r="O170" s="197"/>
      <c r="P170" s="197"/>
      <c r="Q170" s="197"/>
      <c r="R170" s="103"/>
      <c r="T170" s="104"/>
      <c r="W170" s="105">
        <f>SUM($W$171:$W$174)</f>
        <v>8.184</v>
      </c>
      <c r="Y170" s="105">
        <f>SUM($Y$171:$Y$174)</f>
        <v>0.027431999999999998</v>
      </c>
      <c r="AA170" s="106">
        <f>SUM($AA$171:$AA$174)</f>
        <v>0</v>
      </c>
      <c r="AR170" s="102" t="s">
        <v>19</v>
      </c>
      <c r="AT170" s="102" t="s">
        <v>74</v>
      </c>
      <c r="AU170" s="102" t="s">
        <v>19</v>
      </c>
      <c r="AY170" s="102" t="s">
        <v>125</v>
      </c>
      <c r="BK170" s="107">
        <f>SUM($BK$171:$BK$174)</f>
        <v>0</v>
      </c>
    </row>
    <row r="171" spans="2:65" s="6" customFormat="1" ht="27" customHeight="1">
      <c r="B171" s="19"/>
      <c r="C171" s="109" t="s">
        <v>246</v>
      </c>
      <c r="D171" s="109" t="s">
        <v>126</v>
      </c>
      <c r="E171" s="110" t="s">
        <v>247</v>
      </c>
      <c r="F171" s="185" t="s">
        <v>248</v>
      </c>
      <c r="G171" s="186"/>
      <c r="H171" s="186"/>
      <c r="I171" s="186"/>
      <c r="J171" s="111" t="s">
        <v>249</v>
      </c>
      <c r="K171" s="112">
        <v>36</v>
      </c>
      <c r="L171" s="202"/>
      <c r="M171" s="203"/>
      <c r="N171" s="187">
        <f>ROUND($L$171*$K$171,2)</f>
        <v>0</v>
      </c>
      <c r="O171" s="186"/>
      <c r="P171" s="186"/>
      <c r="Q171" s="186"/>
      <c r="R171" s="20"/>
      <c r="T171" s="113"/>
      <c r="U171" s="26" t="s">
        <v>40</v>
      </c>
      <c r="V171" s="114">
        <v>0.19</v>
      </c>
      <c r="W171" s="114">
        <f>$V$171*$K$171</f>
        <v>6.84</v>
      </c>
      <c r="X171" s="114">
        <v>0.00037</v>
      </c>
      <c r="Y171" s="114">
        <f>$X$171*$K$171</f>
        <v>0.01332</v>
      </c>
      <c r="Z171" s="114">
        <v>0</v>
      </c>
      <c r="AA171" s="115">
        <f>$Z$171*$K$171</f>
        <v>0</v>
      </c>
      <c r="AR171" s="6" t="s">
        <v>130</v>
      </c>
      <c r="AT171" s="6" t="s">
        <v>126</v>
      </c>
      <c r="AU171" s="6" t="s">
        <v>85</v>
      </c>
      <c r="AY171" s="6" t="s">
        <v>125</v>
      </c>
      <c r="BE171" s="116">
        <f>IF($U$171="základní",$N$171,0)</f>
        <v>0</v>
      </c>
      <c r="BF171" s="116">
        <f>IF($U$171="snížená",$N$171,0)</f>
        <v>0</v>
      </c>
      <c r="BG171" s="116">
        <f>IF($U$171="zákl. přenesená",$N$171,0)</f>
        <v>0</v>
      </c>
      <c r="BH171" s="116">
        <f>IF($U$171="sníž. přenesená",$N$171,0)</f>
        <v>0</v>
      </c>
      <c r="BI171" s="116">
        <f>IF($U$171="nulová",$N$171,0)</f>
        <v>0</v>
      </c>
      <c r="BJ171" s="6" t="s">
        <v>19</v>
      </c>
      <c r="BK171" s="116">
        <f>ROUND($L$171*$K$171,2)</f>
        <v>0</v>
      </c>
      <c r="BL171" s="6" t="s">
        <v>130</v>
      </c>
      <c r="BM171" s="6" t="s">
        <v>250</v>
      </c>
    </row>
    <row r="172" spans="2:51" s="6" customFormat="1" ht="18.75" customHeight="1">
      <c r="B172" s="117"/>
      <c r="E172" s="118"/>
      <c r="F172" s="188" t="s">
        <v>251</v>
      </c>
      <c r="G172" s="189"/>
      <c r="H172" s="189"/>
      <c r="I172" s="189"/>
      <c r="K172" s="119">
        <v>36</v>
      </c>
      <c r="R172" s="120"/>
      <c r="T172" s="121"/>
      <c r="AA172" s="122"/>
      <c r="AT172" s="118" t="s">
        <v>133</v>
      </c>
      <c r="AU172" s="118" t="s">
        <v>85</v>
      </c>
      <c r="AV172" s="118" t="s">
        <v>85</v>
      </c>
      <c r="AW172" s="118" t="s">
        <v>93</v>
      </c>
      <c r="AX172" s="118" t="s">
        <v>19</v>
      </c>
      <c r="AY172" s="118" t="s">
        <v>125</v>
      </c>
    </row>
    <row r="173" spans="2:65" s="6" customFormat="1" ht="39" customHeight="1">
      <c r="B173" s="19"/>
      <c r="C173" s="109" t="s">
        <v>252</v>
      </c>
      <c r="D173" s="109" t="s">
        <v>126</v>
      </c>
      <c r="E173" s="110" t="s">
        <v>253</v>
      </c>
      <c r="F173" s="185" t="s">
        <v>254</v>
      </c>
      <c r="G173" s="186"/>
      <c r="H173" s="186"/>
      <c r="I173" s="186"/>
      <c r="J173" s="111" t="s">
        <v>168</v>
      </c>
      <c r="K173" s="112">
        <v>6.72</v>
      </c>
      <c r="L173" s="202"/>
      <c r="M173" s="203"/>
      <c r="N173" s="187">
        <f>ROUND($L$173*$K$173,2)</f>
        <v>0</v>
      </c>
      <c r="O173" s="186"/>
      <c r="P173" s="186"/>
      <c r="Q173" s="186"/>
      <c r="R173" s="20"/>
      <c r="T173" s="113"/>
      <c r="U173" s="26" t="s">
        <v>40</v>
      </c>
      <c r="V173" s="114">
        <v>0.2</v>
      </c>
      <c r="W173" s="114">
        <f>$V$173*$K$173</f>
        <v>1.344</v>
      </c>
      <c r="X173" s="114">
        <v>0.0021</v>
      </c>
      <c r="Y173" s="114">
        <f>$X$173*$K$173</f>
        <v>0.014111999999999998</v>
      </c>
      <c r="Z173" s="114">
        <v>0</v>
      </c>
      <c r="AA173" s="115">
        <f>$Z$173*$K$173</f>
        <v>0</v>
      </c>
      <c r="AR173" s="6" t="s">
        <v>130</v>
      </c>
      <c r="AT173" s="6" t="s">
        <v>126</v>
      </c>
      <c r="AU173" s="6" t="s">
        <v>85</v>
      </c>
      <c r="AY173" s="6" t="s">
        <v>125</v>
      </c>
      <c r="BE173" s="116">
        <f>IF($U$173="základní",$N$173,0)</f>
        <v>0</v>
      </c>
      <c r="BF173" s="116">
        <f>IF($U$173="snížená",$N$173,0)</f>
        <v>0</v>
      </c>
      <c r="BG173" s="116">
        <f>IF($U$173="zákl. přenesená",$N$173,0)</f>
        <v>0</v>
      </c>
      <c r="BH173" s="116">
        <f>IF($U$173="sníž. přenesená",$N$173,0)</f>
        <v>0</v>
      </c>
      <c r="BI173" s="116">
        <f>IF($U$173="nulová",$N$173,0)</f>
        <v>0</v>
      </c>
      <c r="BJ173" s="6" t="s">
        <v>19</v>
      </c>
      <c r="BK173" s="116">
        <f>ROUND($L$173*$K$173,2)</f>
        <v>0</v>
      </c>
      <c r="BL173" s="6" t="s">
        <v>130</v>
      </c>
      <c r="BM173" s="6" t="s">
        <v>255</v>
      </c>
    </row>
    <row r="174" spans="2:51" s="6" customFormat="1" ht="18.75" customHeight="1">
      <c r="B174" s="117"/>
      <c r="E174" s="118"/>
      <c r="F174" s="188" t="s">
        <v>256</v>
      </c>
      <c r="G174" s="189"/>
      <c r="H174" s="189"/>
      <c r="I174" s="189"/>
      <c r="K174" s="119">
        <v>6.72</v>
      </c>
      <c r="R174" s="120"/>
      <c r="T174" s="121"/>
      <c r="AA174" s="122"/>
      <c r="AT174" s="118" t="s">
        <v>133</v>
      </c>
      <c r="AU174" s="118" t="s">
        <v>85</v>
      </c>
      <c r="AV174" s="118" t="s">
        <v>85</v>
      </c>
      <c r="AW174" s="118" t="s">
        <v>93</v>
      </c>
      <c r="AX174" s="118" t="s">
        <v>19</v>
      </c>
      <c r="AY174" s="118" t="s">
        <v>125</v>
      </c>
    </row>
    <row r="175" spans="2:63" s="99" customFormat="1" ht="30.75" customHeight="1">
      <c r="B175" s="100"/>
      <c r="D175" s="108" t="s">
        <v>100</v>
      </c>
      <c r="E175" s="108"/>
      <c r="F175" s="108"/>
      <c r="G175" s="108"/>
      <c r="H175" s="108"/>
      <c r="I175" s="108"/>
      <c r="J175" s="108"/>
      <c r="K175" s="108"/>
      <c r="L175" s="108"/>
      <c r="M175" s="108"/>
      <c r="N175" s="196">
        <f>$BK$175</f>
        <v>0</v>
      </c>
      <c r="O175" s="197"/>
      <c r="P175" s="197"/>
      <c r="Q175" s="197"/>
      <c r="R175" s="103"/>
      <c r="T175" s="104"/>
      <c r="W175" s="105">
        <f>SUM($W$176:$W$177)</f>
        <v>0.6542239999999999</v>
      </c>
      <c r="Y175" s="105">
        <f>SUM($Y$176:$Y$177)</f>
        <v>0</v>
      </c>
      <c r="AA175" s="106">
        <f>SUM($AA$176:$AA$177)</f>
        <v>0</v>
      </c>
      <c r="AR175" s="102" t="s">
        <v>19</v>
      </c>
      <c r="AT175" s="102" t="s">
        <v>74</v>
      </c>
      <c r="AU175" s="102" t="s">
        <v>19</v>
      </c>
      <c r="AY175" s="102" t="s">
        <v>125</v>
      </c>
      <c r="BK175" s="107">
        <f>SUM($BK$176:$BK$177)</f>
        <v>0</v>
      </c>
    </row>
    <row r="176" spans="2:65" s="6" customFormat="1" ht="27" customHeight="1">
      <c r="B176" s="19"/>
      <c r="C176" s="109" t="s">
        <v>257</v>
      </c>
      <c r="D176" s="109" t="s">
        <v>126</v>
      </c>
      <c r="E176" s="110" t="s">
        <v>258</v>
      </c>
      <c r="F176" s="185" t="s">
        <v>259</v>
      </c>
      <c r="G176" s="186"/>
      <c r="H176" s="186"/>
      <c r="I176" s="186"/>
      <c r="J176" s="111" t="s">
        <v>129</v>
      </c>
      <c r="K176" s="112">
        <v>0.496</v>
      </c>
      <c r="L176" s="202"/>
      <c r="M176" s="203"/>
      <c r="N176" s="187">
        <f>ROUND($L$176*$K$176,2)</f>
        <v>0</v>
      </c>
      <c r="O176" s="186"/>
      <c r="P176" s="186"/>
      <c r="Q176" s="186"/>
      <c r="R176" s="20"/>
      <c r="T176" s="113"/>
      <c r="U176" s="26" t="s">
        <v>40</v>
      </c>
      <c r="V176" s="114">
        <v>1.319</v>
      </c>
      <c r="W176" s="114">
        <f>$V$176*$K$176</f>
        <v>0.6542239999999999</v>
      </c>
      <c r="X176" s="114">
        <v>0</v>
      </c>
      <c r="Y176" s="114">
        <f>$X$176*$K$176</f>
        <v>0</v>
      </c>
      <c r="Z176" s="114">
        <v>0</v>
      </c>
      <c r="AA176" s="115">
        <f>$Z$176*$K$176</f>
        <v>0</v>
      </c>
      <c r="AR176" s="6" t="s">
        <v>130</v>
      </c>
      <c r="AT176" s="6" t="s">
        <v>126</v>
      </c>
      <c r="AU176" s="6" t="s">
        <v>85</v>
      </c>
      <c r="AY176" s="6" t="s">
        <v>125</v>
      </c>
      <c r="BE176" s="116">
        <f>IF($U$176="základní",$N$176,0)</f>
        <v>0</v>
      </c>
      <c r="BF176" s="116">
        <f>IF($U$176="snížená",$N$176,0)</f>
        <v>0</v>
      </c>
      <c r="BG176" s="116">
        <f>IF($U$176="zákl. přenesená",$N$176,0)</f>
        <v>0</v>
      </c>
      <c r="BH176" s="116">
        <f>IF($U$176="sníž. přenesená",$N$176,0)</f>
        <v>0</v>
      </c>
      <c r="BI176" s="116">
        <f>IF($U$176="nulová",$N$176,0)</f>
        <v>0</v>
      </c>
      <c r="BJ176" s="6" t="s">
        <v>19</v>
      </c>
      <c r="BK176" s="116">
        <f>ROUND($L$176*$K$176,2)</f>
        <v>0</v>
      </c>
      <c r="BL176" s="6" t="s">
        <v>130</v>
      </c>
      <c r="BM176" s="6" t="s">
        <v>260</v>
      </c>
    </row>
    <row r="177" spans="2:51" s="6" customFormat="1" ht="18.75" customHeight="1">
      <c r="B177" s="117"/>
      <c r="E177" s="118"/>
      <c r="F177" s="188" t="s">
        <v>261</v>
      </c>
      <c r="G177" s="189"/>
      <c r="H177" s="189"/>
      <c r="I177" s="189"/>
      <c r="K177" s="119">
        <v>0.496</v>
      </c>
      <c r="R177" s="120"/>
      <c r="T177" s="121"/>
      <c r="AA177" s="122"/>
      <c r="AT177" s="118" t="s">
        <v>133</v>
      </c>
      <c r="AU177" s="118" t="s">
        <v>85</v>
      </c>
      <c r="AV177" s="118" t="s">
        <v>85</v>
      </c>
      <c r="AW177" s="118" t="s">
        <v>93</v>
      </c>
      <c r="AX177" s="118" t="s">
        <v>19</v>
      </c>
      <c r="AY177" s="118" t="s">
        <v>125</v>
      </c>
    </row>
    <row r="178" spans="2:63" s="99" customFormat="1" ht="30.75" customHeight="1">
      <c r="B178" s="100"/>
      <c r="D178" s="108" t="s">
        <v>101</v>
      </c>
      <c r="E178" s="108"/>
      <c r="F178" s="108"/>
      <c r="G178" s="108"/>
      <c r="H178" s="108"/>
      <c r="I178" s="108"/>
      <c r="J178" s="108"/>
      <c r="K178" s="108"/>
      <c r="L178" s="108"/>
      <c r="M178" s="108"/>
      <c r="N178" s="196">
        <f>$BK$178</f>
        <v>0</v>
      </c>
      <c r="O178" s="197"/>
      <c r="P178" s="197"/>
      <c r="Q178" s="197"/>
      <c r="R178" s="103"/>
      <c r="T178" s="104"/>
      <c r="W178" s="105">
        <f>SUM($W$179:$W$187)</f>
        <v>13.78778</v>
      </c>
      <c r="Y178" s="105">
        <f>SUM($Y$179:$Y$187)</f>
        <v>2.114259</v>
      </c>
      <c r="AA178" s="106">
        <f>SUM($AA$179:$AA$187)</f>
        <v>0</v>
      </c>
      <c r="AR178" s="102" t="s">
        <v>19</v>
      </c>
      <c r="AT178" s="102" t="s">
        <v>74</v>
      </c>
      <c r="AU178" s="102" t="s">
        <v>19</v>
      </c>
      <c r="AY178" s="102" t="s">
        <v>125</v>
      </c>
      <c r="BK178" s="107">
        <f>SUM($BK$179:$BK$187)</f>
        <v>0</v>
      </c>
    </row>
    <row r="179" spans="2:65" s="6" customFormat="1" ht="15.75" customHeight="1">
      <c r="B179" s="19"/>
      <c r="C179" s="109" t="s">
        <v>262</v>
      </c>
      <c r="D179" s="109" t="s">
        <v>126</v>
      </c>
      <c r="E179" s="110" t="s">
        <v>263</v>
      </c>
      <c r="F179" s="185" t="s">
        <v>264</v>
      </c>
      <c r="G179" s="186"/>
      <c r="H179" s="186"/>
      <c r="I179" s="186"/>
      <c r="J179" s="111" t="s">
        <v>168</v>
      </c>
      <c r="K179" s="112">
        <v>1.26</v>
      </c>
      <c r="L179" s="202"/>
      <c r="M179" s="203"/>
      <c r="N179" s="187">
        <f>ROUND($L$179*$K$179,2)</f>
        <v>0</v>
      </c>
      <c r="O179" s="186"/>
      <c r="P179" s="186"/>
      <c r="Q179" s="186"/>
      <c r="R179" s="20"/>
      <c r="T179" s="113"/>
      <c r="U179" s="26" t="s">
        <v>40</v>
      </c>
      <c r="V179" s="114">
        <v>3.268</v>
      </c>
      <c r="W179" s="114">
        <f>$V$179*$K$179</f>
        <v>4.11768</v>
      </c>
      <c r="X179" s="114">
        <v>0.0394</v>
      </c>
      <c r="Y179" s="114">
        <f>$X$179*$K$179</f>
        <v>0.049644</v>
      </c>
      <c r="Z179" s="114">
        <v>0</v>
      </c>
      <c r="AA179" s="115">
        <f>$Z$179*$K$179</f>
        <v>0</v>
      </c>
      <c r="AR179" s="6" t="s">
        <v>130</v>
      </c>
      <c r="AT179" s="6" t="s">
        <v>126</v>
      </c>
      <c r="AU179" s="6" t="s">
        <v>85</v>
      </c>
      <c r="AY179" s="6" t="s">
        <v>125</v>
      </c>
      <c r="BE179" s="116">
        <f>IF($U$179="základní",$N$179,0)</f>
        <v>0</v>
      </c>
      <c r="BF179" s="116">
        <f>IF($U$179="snížená",$N$179,0)</f>
        <v>0</v>
      </c>
      <c r="BG179" s="116">
        <f>IF($U$179="zákl. přenesená",$N$179,0)</f>
        <v>0</v>
      </c>
      <c r="BH179" s="116">
        <f>IF($U$179="sníž. přenesená",$N$179,0)</f>
        <v>0</v>
      </c>
      <c r="BI179" s="116">
        <f>IF($U$179="nulová",$N$179,0)</f>
        <v>0</v>
      </c>
      <c r="BJ179" s="6" t="s">
        <v>19</v>
      </c>
      <c r="BK179" s="116">
        <f>ROUND($L$179*$K$179,2)</f>
        <v>0</v>
      </c>
      <c r="BL179" s="6" t="s">
        <v>130</v>
      </c>
      <c r="BM179" s="6" t="s">
        <v>265</v>
      </c>
    </row>
    <row r="180" spans="2:51" s="6" customFormat="1" ht="18.75" customHeight="1">
      <c r="B180" s="117"/>
      <c r="E180" s="118"/>
      <c r="F180" s="188" t="s">
        <v>266</v>
      </c>
      <c r="G180" s="189"/>
      <c r="H180" s="189"/>
      <c r="I180" s="189"/>
      <c r="K180" s="119">
        <v>1.26</v>
      </c>
      <c r="R180" s="120"/>
      <c r="T180" s="121"/>
      <c r="AA180" s="122"/>
      <c r="AT180" s="118" t="s">
        <v>133</v>
      </c>
      <c r="AU180" s="118" t="s">
        <v>85</v>
      </c>
      <c r="AV180" s="118" t="s">
        <v>85</v>
      </c>
      <c r="AW180" s="118" t="s">
        <v>93</v>
      </c>
      <c r="AX180" s="118" t="s">
        <v>19</v>
      </c>
      <c r="AY180" s="118" t="s">
        <v>125</v>
      </c>
    </row>
    <row r="181" spans="2:65" s="6" customFormat="1" ht="27" customHeight="1">
      <c r="B181" s="19"/>
      <c r="C181" s="109" t="s">
        <v>267</v>
      </c>
      <c r="D181" s="109" t="s">
        <v>126</v>
      </c>
      <c r="E181" s="110" t="s">
        <v>268</v>
      </c>
      <c r="F181" s="185" t="s">
        <v>269</v>
      </c>
      <c r="G181" s="186"/>
      <c r="H181" s="186"/>
      <c r="I181" s="186"/>
      <c r="J181" s="111" t="s">
        <v>168</v>
      </c>
      <c r="K181" s="112">
        <v>103.7</v>
      </c>
      <c r="L181" s="202"/>
      <c r="M181" s="203"/>
      <c r="N181" s="187">
        <f>ROUND($L$181*$K$181,2)</f>
        <v>0</v>
      </c>
      <c r="O181" s="186"/>
      <c r="P181" s="186"/>
      <c r="Q181" s="186"/>
      <c r="R181" s="20"/>
      <c r="T181" s="113"/>
      <c r="U181" s="26" t="s">
        <v>40</v>
      </c>
      <c r="V181" s="114">
        <v>0.073</v>
      </c>
      <c r="W181" s="114">
        <f>$V$181*$K$181</f>
        <v>7.5701</v>
      </c>
      <c r="X181" s="114">
        <v>0</v>
      </c>
      <c r="Y181" s="114">
        <f>$X$181*$K$181</f>
        <v>0</v>
      </c>
      <c r="Z181" s="114">
        <v>0</v>
      </c>
      <c r="AA181" s="115">
        <f>$Z$181*$K$181</f>
        <v>0</v>
      </c>
      <c r="AR181" s="6" t="s">
        <v>130</v>
      </c>
      <c r="AT181" s="6" t="s">
        <v>126</v>
      </c>
      <c r="AU181" s="6" t="s">
        <v>85</v>
      </c>
      <c r="AY181" s="6" t="s">
        <v>125</v>
      </c>
      <c r="BE181" s="116">
        <f>IF($U$181="základní",$N$181,0)</f>
        <v>0</v>
      </c>
      <c r="BF181" s="116">
        <f>IF($U$181="snížená",$N$181,0)</f>
        <v>0</v>
      </c>
      <c r="BG181" s="116">
        <f>IF($U$181="zákl. přenesená",$N$181,0)</f>
        <v>0</v>
      </c>
      <c r="BH181" s="116">
        <f>IF($U$181="sníž. přenesená",$N$181,0)</f>
        <v>0</v>
      </c>
      <c r="BI181" s="116">
        <f>IF($U$181="nulová",$N$181,0)</f>
        <v>0</v>
      </c>
      <c r="BJ181" s="6" t="s">
        <v>19</v>
      </c>
      <c r="BK181" s="116">
        <f>ROUND($L$181*$K$181,2)</f>
        <v>0</v>
      </c>
      <c r="BL181" s="6" t="s">
        <v>130</v>
      </c>
      <c r="BM181" s="6" t="s">
        <v>270</v>
      </c>
    </row>
    <row r="182" spans="2:51" s="6" customFormat="1" ht="18.75" customHeight="1">
      <c r="B182" s="117"/>
      <c r="E182" s="118"/>
      <c r="F182" s="188" t="s">
        <v>271</v>
      </c>
      <c r="G182" s="189"/>
      <c r="H182" s="189"/>
      <c r="I182" s="189"/>
      <c r="K182" s="119">
        <v>103.7</v>
      </c>
      <c r="R182" s="120"/>
      <c r="T182" s="121"/>
      <c r="AA182" s="122"/>
      <c r="AT182" s="118" t="s">
        <v>133</v>
      </c>
      <c r="AU182" s="118" t="s">
        <v>85</v>
      </c>
      <c r="AV182" s="118" t="s">
        <v>85</v>
      </c>
      <c r="AW182" s="118" t="s">
        <v>93</v>
      </c>
      <c r="AX182" s="118" t="s">
        <v>19</v>
      </c>
      <c r="AY182" s="118" t="s">
        <v>125</v>
      </c>
    </row>
    <row r="183" spans="2:65" s="6" customFormat="1" ht="27" customHeight="1">
      <c r="B183" s="19"/>
      <c r="C183" s="109" t="s">
        <v>272</v>
      </c>
      <c r="D183" s="109" t="s">
        <v>126</v>
      </c>
      <c r="E183" s="110" t="s">
        <v>273</v>
      </c>
      <c r="F183" s="185" t="s">
        <v>274</v>
      </c>
      <c r="G183" s="186"/>
      <c r="H183" s="186"/>
      <c r="I183" s="186"/>
      <c r="J183" s="111" t="s">
        <v>168</v>
      </c>
      <c r="K183" s="112">
        <v>10.5</v>
      </c>
      <c r="L183" s="202"/>
      <c r="M183" s="203"/>
      <c r="N183" s="187">
        <f>ROUND($L$183*$K$183,2)</f>
        <v>0</v>
      </c>
      <c r="O183" s="186"/>
      <c r="P183" s="186"/>
      <c r="Q183" s="186"/>
      <c r="R183" s="20"/>
      <c r="T183" s="113"/>
      <c r="U183" s="26" t="s">
        <v>40</v>
      </c>
      <c r="V183" s="114">
        <v>0.2</v>
      </c>
      <c r="W183" s="114">
        <f>$V$183*$K$183</f>
        <v>2.1</v>
      </c>
      <c r="X183" s="114">
        <v>0.00063</v>
      </c>
      <c r="Y183" s="114">
        <f>$X$183*$K$183</f>
        <v>0.006615</v>
      </c>
      <c r="Z183" s="114">
        <v>0</v>
      </c>
      <c r="AA183" s="115">
        <f>$Z$183*$K$183</f>
        <v>0</v>
      </c>
      <c r="AR183" s="6" t="s">
        <v>130</v>
      </c>
      <c r="AT183" s="6" t="s">
        <v>126</v>
      </c>
      <c r="AU183" s="6" t="s">
        <v>85</v>
      </c>
      <c r="AY183" s="6" t="s">
        <v>125</v>
      </c>
      <c r="BE183" s="116">
        <f>IF($U$183="základní",$N$183,0)</f>
        <v>0</v>
      </c>
      <c r="BF183" s="116">
        <f>IF($U$183="snížená",$N$183,0)</f>
        <v>0</v>
      </c>
      <c r="BG183" s="116">
        <f>IF($U$183="zákl. přenesená",$N$183,0)</f>
        <v>0</v>
      </c>
      <c r="BH183" s="116">
        <f>IF($U$183="sníž. přenesená",$N$183,0)</f>
        <v>0</v>
      </c>
      <c r="BI183" s="116">
        <f>IF($U$183="nulová",$N$183,0)</f>
        <v>0</v>
      </c>
      <c r="BJ183" s="6" t="s">
        <v>19</v>
      </c>
      <c r="BK183" s="116">
        <f>ROUND($L$183*$K$183,2)</f>
        <v>0</v>
      </c>
      <c r="BL183" s="6" t="s">
        <v>130</v>
      </c>
      <c r="BM183" s="6" t="s">
        <v>275</v>
      </c>
    </row>
    <row r="184" spans="2:51" s="6" customFormat="1" ht="18.75" customHeight="1">
      <c r="B184" s="117"/>
      <c r="E184" s="118"/>
      <c r="F184" s="188" t="s">
        <v>276</v>
      </c>
      <c r="G184" s="189"/>
      <c r="H184" s="189"/>
      <c r="I184" s="189"/>
      <c r="K184" s="119">
        <v>10.5</v>
      </c>
      <c r="R184" s="120"/>
      <c r="T184" s="121"/>
      <c r="AA184" s="122"/>
      <c r="AT184" s="118" t="s">
        <v>133</v>
      </c>
      <c r="AU184" s="118" t="s">
        <v>85</v>
      </c>
      <c r="AV184" s="118" t="s">
        <v>85</v>
      </c>
      <c r="AW184" s="118" t="s">
        <v>93</v>
      </c>
      <c r="AX184" s="118" t="s">
        <v>19</v>
      </c>
      <c r="AY184" s="118" t="s">
        <v>125</v>
      </c>
    </row>
    <row r="185" spans="2:65" s="6" customFormat="1" ht="15.75" customHeight="1">
      <c r="B185" s="19"/>
      <c r="C185" s="109" t="s">
        <v>277</v>
      </c>
      <c r="D185" s="109" t="s">
        <v>126</v>
      </c>
      <c r="E185" s="110" t="s">
        <v>278</v>
      </c>
      <c r="F185" s="185" t="s">
        <v>279</v>
      </c>
      <c r="G185" s="186"/>
      <c r="H185" s="186"/>
      <c r="I185" s="186"/>
      <c r="J185" s="111" t="s">
        <v>249</v>
      </c>
      <c r="K185" s="112">
        <v>42</v>
      </c>
      <c r="L185" s="202"/>
      <c r="M185" s="203"/>
      <c r="N185" s="187">
        <f>ROUND($L$185*$K$185,2)</f>
        <v>0</v>
      </c>
      <c r="O185" s="186"/>
      <c r="P185" s="186"/>
      <c r="Q185" s="186"/>
      <c r="R185" s="20"/>
      <c r="T185" s="113"/>
      <c r="U185" s="26" t="s">
        <v>40</v>
      </c>
      <c r="V185" s="114">
        <v>0</v>
      </c>
      <c r="W185" s="114">
        <f>$V$185*$K$185</f>
        <v>0</v>
      </c>
      <c r="X185" s="114">
        <v>0.049</v>
      </c>
      <c r="Y185" s="114">
        <f>$X$185*$K$185</f>
        <v>2.0580000000000003</v>
      </c>
      <c r="Z185" s="114">
        <v>0</v>
      </c>
      <c r="AA185" s="115">
        <f>$Z$185*$K$185</f>
        <v>0</v>
      </c>
      <c r="AR185" s="6" t="s">
        <v>130</v>
      </c>
      <c r="AT185" s="6" t="s">
        <v>126</v>
      </c>
      <c r="AU185" s="6" t="s">
        <v>85</v>
      </c>
      <c r="AY185" s="6" t="s">
        <v>125</v>
      </c>
      <c r="BE185" s="116">
        <f>IF($U$185="základní",$N$185,0)</f>
        <v>0</v>
      </c>
      <c r="BF185" s="116">
        <f>IF($U$185="snížená",$N$185,0)</f>
        <v>0</v>
      </c>
      <c r="BG185" s="116">
        <f>IF($U$185="zákl. přenesená",$N$185,0)</f>
        <v>0</v>
      </c>
      <c r="BH185" s="116">
        <f>IF($U$185="sníž. přenesená",$N$185,0)</f>
        <v>0</v>
      </c>
      <c r="BI185" s="116">
        <f>IF($U$185="nulová",$N$185,0)</f>
        <v>0</v>
      </c>
      <c r="BJ185" s="6" t="s">
        <v>19</v>
      </c>
      <c r="BK185" s="116">
        <f>ROUND($L$185*$K$185,2)</f>
        <v>0</v>
      </c>
      <c r="BL185" s="6" t="s">
        <v>130</v>
      </c>
      <c r="BM185" s="6" t="s">
        <v>280</v>
      </c>
    </row>
    <row r="186" spans="2:47" s="6" customFormat="1" ht="71.25" customHeight="1">
      <c r="B186" s="19"/>
      <c r="F186" s="195" t="s">
        <v>281</v>
      </c>
      <c r="G186" s="158"/>
      <c r="H186" s="158"/>
      <c r="I186" s="158"/>
      <c r="R186" s="20"/>
      <c r="T186" s="54"/>
      <c r="AA186" s="55"/>
      <c r="AT186" s="6" t="s">
        <v>187</v>
      </c>
      <c r="AU186" s="6" t="s">
        <v>85</v>
      </c>
    </row>
    <row r="187" spans="2:65" s="6" customFormat="1" ht="27" customHeight="1">
      <c r="B187" s="19"/>
      <c r="C187" s="109" t="s">
        <v>282</v>
      </c>
      <c r="D187" s="109" t="s">
        <v>126</v>
      </c>
      <c r="E187" s="110" t="s">
        <v>283</v>
      </c>
      <c r="F187" s="185" t="s">
        <v>284</v>
      </c>
      <c r="G187" s="186"/>
      <c r="H187" s="186"/>
      <c r="I187" s="186"/>
      <c r="J187" s="111" t="s">
        <v>184</v>
      </c>
      <c r="K187" s="112">
        <v>1</v>
      </c>
      <c r="L187" s="202"/>
      <c r="M187" s="203"/>
      <c r="N187" s="187">
        <f>ROUND($L$187*$K$187,2)</f>
        <v>0</v>
      </c>
      <c r="O187" s="186"/>
      <c r="P187" s="186"/>
      <c r="Q187" s="186"/>
      <c r="R187" s="20"/>
      <c r="T187" s="113"/>
      <c r="U187" s="26" t="s">
        <v>40</v>
      </c>
      <c r="V187" s="114">
        <v>0</v>
      </c>
      <c r="W187" s="114">
        <f>$V$187*$K$187</f>
        <v>0</v>
      </c>
      <c r="X187" s="114">
        <v>0</v>
      </c>
      <c r="Y187" s="114">
        <f>$X$187*$K$187</f>
        <v>0</v>
      </c>
      <c r="Z187" s="114">
        <v>0</v>
      </c>
      <c r="AA187" s="115">
        <f>$Z$187*$K$187</f>
        <v>0</v>
      </c>
      <c r="AR187" s="6" t="s">
        <v>130</v>
      </c>
      <c r="AT187" s="6" t="s">
        <v>126</v>
      </c>
      <c r="AU187" s="6" t="s">
        <v>85</v>
      </c>
      <c r="AY187" s="6" t="s">
        <v>125</v>
      </c>
      <c r="BE187" s="116">
        <f>IF($U$187="základní",$N$187,0)</f>
        <v>0</v>
      </c>
      <c r="BF187" s="116">
        <f>IF($U$187="snížená",$N$187,0)</f>
        <v>0</v>
      </c>
      <c r="BG187" s="116">
        <f>IF($U$187="zákl. přenesená",$N$187,0)</f>
        <v>0</v>
      </c>
      <c r="BH187" s="116">
        <f>IF($U$187="sníž. přenesená",$N$187,0)</f>
        <v>0</v>
      </c>
      <c r="BI187" s="116">
        <f>IF($U$187="nulová",$N$187,0)</f>
        <v>0</v>
      </c>
      <c r="BJ187" s="6" t="s">
        <v>19</v>
      </c>
      <c r="BK187" s="116">
        <f>ROUND($L$187*$K$187,2)</f>
        <v>0</v>
      </c>
      <c r="BL187" s="6" t="s">
        <v>130</v>
      </c>
      <c r="BM187" s="6" t="s">
        <v>285</v>
      </c>
    </row>
    <row r="188" spans="2:63" s="99" customFormat="1" ht="30.75" customHeight="1">
      <c r="B188" s="100"/>
      <c r="D188" s="108" t="s">
        <v>102</v>
      </c>
      <c r="E188" s="108"/>
      <c r="F188" s="108"/>
      <c r="G188" s="108"/>
      <c r="H188" s="108"/>
      <c r="I188" s="108"/>
      <c r="J188" s="108"/>
      <c r="K188" s="108"/>
      <c r="L188" s="108"/>
      <c r="M188" s="108"/>
      <c r="N188" s="196">
        <f>$BK$188</f>
        <v>0</v>
      </c>
      <c r="O188" s="197"/>
      <c r="P188" s="197"/>
      <c r="Q188" s="197"/>
      <c r="R188" s="103"/>
      <c r="T188" s="104"/>
      <c r="W188" s="105">
        <f>SUM($W$189:$W$192)</f>
        <v>4.4596100000000005</v>
      </c>
      <c r="Y188" s="105">
        <f>SUM($Y$189:$Y$192)</f>
        <v>0</v>
      </c>
      <c r="AA188" s="106">
        <f>SUM($AA$189:$AA$192)</f>
        <v>0</v>
      </c>
      <c r="AR188" s="102" t="s">
        <v>19</v>
      </c>
      <c r="AT188" s="102" t="s">
        <v>74</v>
      </c>
      <c r="AU188" s="102" t="s">
        <v>19</v>
      </c>
      <c r="AY188" s="102" t="s">
        <v>125</v>
      </c>
      <c r="BK188" s="107">
        <f>SUM($BK$189:$BK$192)</f>
        <v>0</v>
      </c>
    </row>
    <row r="189" spans="2:65" s="6" customFormat="1" ht="27" customHeight="1">
      <c r="B189" s="19"/>
      <c r="C189" s="109" t="s">
        <v>286</v>
      </c>
      <c r="D189" s="109" t="s">
        <v>126</v>
      </c>
      <c r="E189" s="110" t="s">
        <v>287</v>
      </c>
      <c r="F189" s="185" t="s">
        <v>288</v>
      </c>
      <c r="G189" s="186"/>
      <c r="H189" s="186"/>
      <c r="I189" s="186"/>
      <c r="J189" s="111" t="s">
        <v>191</v>
      </c>
      <c r="K189" s="112">
        <v>24.106</v>
      </c>
      <c r="L189" s="202"/>
      <c r="M189" s="203"/>
      <c r="N189" s="187">
        <f>ROUND($L$189*$K$189,2)</f>
        <v>0</v>
      </c>
      <c r="O189" s="186"/>
      <c r="P189" s="186"/>
      <c r="Q189" s="186"/>
      <c r="R189" s="20"/>
      <c r="T189" s="113"/>
      <c r="U189" s="26" t="s">
        <v>40</v>
      </c>
      <c r="V189" s="114">
        <v>0.125</v>
      </c>
      <c r="W189" s="114">
        <f>$V$189*$K$189</f>
        <v>3.01325</v>
      </c>
      <c r="X189" s="114">
        <v>0</v>
      </c>
      <c r="Y189" s="114">
        <f>$X$189*$K$189</f>
        <v>0</v>
      </c>
      <c r="Z189" s="114">
        <v>0</v>
      </c>
      <c r="AA189" s="115">
        <f>$Z$189*$K$189</f>
        <v>0</v>
      </c>
      <c r="AR189" s="6" t="s">
        <v>130</v>
      </c>
      <c r="AT189" s="6" t="s">
        <v>126</v>
      </c>
      <c r="AU189" s="6" t="s">
        <v>85</v>
      </c>
      <c r="AY189" s="6" t="s">
        <v>125</v>
      </c>
      <c r="BE189" s="116">
        <f>IF($U$189="základní",$N$189,0)</f>
        <v>0</v>
      </c>
      <c r="BF189" s="116">
        <f>IF($U$189="snížená",$N$189,0)</f>
        <v>0</v>
      </c>
      <c r="BG189" s="116">
        <f>IF($U$189="zákl. přenesená",$N$189,0)</f>
        <v>0</v>
      </c>
      <c r="BH189" s="116">
        <f>IF($U$189="sníž. přenesená",$N$189,0)</f>
        <v>0</v>
      </c>
      <c r="BI189" s="116">
        <f>IF($U$189="nulová",$N$189,0)</f>
        <v>0</v>
      </c>
      <c r="BJ189" s="6" t="s">
        <v>19</v>
      </c>
      <c r="BK189" s="116">
        <f>ROUND($L$189*$K$189,2)</f>
        <v>0</v>
      </c>
      <c r="BL189" s="6" t="s">
        <v>130</v>
      </c>
      <c r="BM189" s="6" t="s">
        <v>289</v>
      </c>
    </row>
    <row r="190" spans="2:65" s="6" customFormat="1" ht="27" customHeight="1">
      <c r="B190" s="19"/>
      <c r="C190" s="109" t="s">
        <v>290</v>
      </c>
      <c r="D190" s="109" t="s">
        <v>126</v>
      </c>
      <c r="E190" s="110" t="s">
        <v>291</v>
      </c>
      <c r="F190" s="185" t="s">
        <v>292</v>
      </c>
      <c r="G190" s="186"/>
      <c r="H190" s="186"/>
      <c r="I190" s="186"/>
      <c r="J190" s="111" t="s">
        <v>191</v>
      </c>
      <c r="K190" s="112">
        <v>241.06</v>
      </c>
      <c r="L190" s="202"/>
      <c r="M190" s="203"/>
      <c r="N190" s="187">
        <f>ROUND($L$190*$K$190,2)</f>
        <v>0</v>
      </c>
      <c r="O190" s="186"/>
      <c r="P190" s="186"/>
      <c r="Q190" s="186"/>
      <c r="R190" s="20"/>
      <c r="T190" s="113"/>
      <c r="U190" s="26" t="s">
        <v>40</v>
      </c>
      <c r="V190" s="114">
        <v>0.006</v>
      </c>
      <c r="W190" s="114">
        <f>$V$190*$K$190</f>
        <v>1.44636</v>
      </c>
      <c r="X190" s="114">
        <v>0</v>
      </c>
      <c r="Y190" s="114">
        <f>$X$190*$K$190</f>
        <v>0</v>
      </c>
      <c r="Z190" s="114">
        <v>0</v>
      </c>
      <c r="AA190" s="115">
        <f>$Z$190*$K$190</f>
        <v>0</v>
      </c>
      <c r="AR190" s="6" t="s">
        <v>130</v>
      </c>
      <c r="AT190" s="6" t="s">
        <v>126</v>
      </c>
      <c r="AU190" s="6" t="s">
        <v>85</v>
      </c>
      <c r="AY190" s="6" t="s">
        <v>125</v>
      </c>
      <c r="BE190" s="116">
        <f>IF($U$190="základní",$N$190,0)</f>
        <v>0</v>
      </c>
      <c r="BF190" s="116">
        <f>IF($U$190="snížená",$N$190,0)</f>
        <v>0</v>
      </c>
      <c r="BG190" s="116">
        <f>IF($U$190="zákl. přenesená",$N$190,0)</f>
        <v>0</v>
      </c>
      <c r="BH190" s="116">
        <f>IF($U$190="sníž. přenesená",$N$190,0)</f>
        <v>0</v>
      </c>
      <c r="BI190" s="116">
        <f>IF($U$190="nulová",$N$190,0)</f>
        <v>0</v>
      </c>
      <c r="BJ190" s="6" t="s">
        <v>19</v>
      </c>
      <c r="BK190" s="116">
        <f>ROUND($L$190*$K$190,2)</f>
        <v>0</v>
      </c>
      <c r="BL190" s="6" t="s">
        <v>130</v>
      </c>
      <c r="BM190" s="6" t="s">
        <v>293</v>
      </c>
    </row>
    <row r="191" spans="2:47" s="6" customFormat="1" ht="18.75" customHeight="1">
      <c r="B191" s="19"/>
      <c r="F191" s="195" t="s">
        <v>294</v>
      </c>
      <c r="G191" s="158"/>
      <c r="H191" s="158"/>
      <c r="I191" s="158"/>
      <c r="R191" s="20"/>
      <c r="T191" s="54"/>
      <c r="AA191" s="55"/>
      <c r="AT191" s="6" t="s">
        <v>187</v>
      </c>
      <c r="AU191" s="6" t="s">
        <v>85</v>
      </c>
    </row>
    <row r="192" spans="2:65" s="6" customFormat="1" ht="15.75" customHeight="1">
      <c r="B192" s="19"/>
      <c r="C192" s="109" t="s">
        <v>295</v>
      </c>
      <c r="D192" s="109" t="s">
        <v>126</v>
      </c>
      <c r="E192" s="110" t="s">
        <v>296</v>
      </c>
      <c r="F192" s="185" t="s">
        <v>297</v>
      </c>
      <c r="G192" s="186"/>
      <c r="H192" s="186"/>
      <c r="I192" s="186"/>
      <c r="J192" s="111" t="s">
        <v>191</v>
      </c>
      <c r="K192" s="112">
        <v>31.906</v>
      </c>
      <c r="L192" s="202"/>
      <c r="M192" s="203"/>
      <c r="N192" s="187">
        <f>ROUND($L$192*$K$192,2)</f>
        <v>0</v>
      </c>
      <c r="O192" s="186"/>
      <c r="P192" s="186"/>
      <c r="Q192" s="186"/>
      <c r="R192" s="20"/>
      <c r="T192" s="113"/>
      <c r="U192" s="26" t="s">
        <v>40</v>
      </c>
      <c r="V192" s="114">
        <v>0</v>
      </c>
      <c r="W192" s="114">
        <f>$V$192*$K$192</f>
        <v>0</v>
      </c>
      <c r="X192" s="114">
        <v>0</v>
      </c>
      <c r="Y192" s="114">
        <f>$X$192*$K$192</f>
        <v>0</v>
      </c>
      <c r="Z192" s="114">
        <v>0</v>
      </c>
      <c r="AA192" s="115">
        <f>$Z$192*$K$192</f>
        <v>0</v>
      </c>
      <c r="AR192" s="6" t="s">
        <v>130</v>
      </c>
      <c r="AT192" s="6" t="s">
        <v>126</v>
      </c>
      <c r="AU192" s="6" t="s">
        <v>85</v>
      </c>
      <c r="AY192" s="6" t="s">
        <v>125</v>
      </c>
      <c r="BE192" s="116">
        <f>IF($U$192="základní",$N$192,0)</f>
        <v>0</v>
      </c>
      <c r="BF192" s="116">
        <f>IF($U$192="snížená",$N$192,0)</f>
        <v>0</v>
      </c>
      <c r="BG192" s="116">
        <f>IF($U$192="zákl. přenesená",$N$192,0)</f>
        <v>0</v>
      </c>
      <c r="BH192" s="116">
        <f>IF($U$192="sníž. přenesená",$N$192,0)</f>
        <v>0</v>
      </c>
      <c r="BI192" s="116">
        <f>IF($U$192="nulová",$N$192,0)</f>
        <v>0</v>
      </c>
      <c r="BJ192" s="6" t="s">
        <v>19</v>
      </c>
      <c r="BK192" s="116">
        <f>ROUND($L$192*$K$192,2)</f>
        <v>0</v>
      </c>
      <c r="BL192" s="6" t="s">
        <v>130</v>
      </c>
      <c r="BM192" s="6" t="s">
        <v>298</v>
      </c>
    </row>
    <row r="193" spans="2:63" s="99" customFormat="1" ht="30.75" customHeight="1">
      <c r="B193" s="100"/>
      <c r="D193" s="108" t="s">
        <v>103</v>
      </c>
      <c r="E193" s="108"/>
      <c r="F193" s="108"/>
      <c r="G193" s="108"/>
      <c r="H193" s="108"/>
      <c r="I193" s="108"/>
      <c r="J193" s="108"/>
      <c r="K193" s="108"/>
      <c r="L193" s="108"/>
      <c r="M193" s="108"/>
      <c r="N193" s="196">
        <f>$BK$193</f>
        <v>0</v>
      </c>
      <c r="O193" s="197"/>
      <c r="P193" s="197"/>
      <c r="Q193" s="197"/>
      <c r="R193" s="103"/>
      <c r="T193" s="104"/>
      <c r="W193" s="105">
        <f>$W$194</f>
        <v>78.502866</v>
      </c>
      <c r="Y193" s="105">
        <f>$Y$194</f>
        <v>0</v>
      </c>
      <c r="AA193" s="106">
        <f>$AA$194</f>
        <v>0</v>
      </c>
      <c r="AR193" s="102" t="s">
        <v>19</v>
      </c>
      <c r="AT193" s="102" t="s">
        <v>74</v>
      </c>
      <c r="AU193" s="102" t="s">
        <v>19</v>
      </c>
      <c r="AY193" s="102" t="s">
        <v>125</v>
      </c>
      <c r="BK193" s="107">
        <f>$BK$194</f>
        <v>0</v>
      </c>
    </row>
    <row r="194" spans="2:65" s="6" customFormat="1" ht="15.75" customHeight="1">
      <c r="B194" s="19"/>
      <c r="C194" s="109" t="s">
        <v>299</v>
      </c>
      <c r="D194" s="109" t="s">
        <v>126</v>
      </c>
      <c r="E194" s="110" t="s">
        <v>300</v>
      </c>
      <c r="F194" s="185" t="s">
        <v>301</v>
      </c>
      <c r="G194" s="186"/>
      <c r="H194" s="186"/>
      <c r="I194" s="186"/>
      <c r="J194" s="111" t="s">
        <v>191</v>
      </c>
      <c r="K194" s="112">
        <v>154.838</v>
      </c>
      <c r="L194" s="202"/>
      <c r="M194" s="203"/>
      <c r="N194" s="187">
        <f>ROUND($L$194*$K$194,2)</f>
        <v>0</v>
      </c>
      <c r="O194" s="186"/>
      <c r="P194" s="186"/>
      <c r="Q194" s="186"/>
      <c r="R194" s="20"/>
      <c r="T194" s="113"/>
      <c r="U194" s="26" t="s">
        <v>40</v>
      </c>
      <c r="V194" s="114">
        <v>0.507</v>
      </c>
      <c r="W194" s="114">
        <f>$V$194*$K$194</f>
        <v>78.502866</v>
      </c>
      <c r="X194" s="114">
        <v>0</v>
      </c>
      <c r="Y194" s="114">
        <f>$X$194*$K$194</f>
        <v>0</v>
      </c>
      <c r="Z194" s="114">
        <v>0</v>
      </c>
      <c r="AA194" s="115">
        <f>$Z$194*$K$194</f>
        <v>0</v>
      </c>
      <c r="AR194" s="6" t="s">
        <v>130</v>
      </c>
      <c r="AT194" s="6" t="s">
        <v>126</v>
      </c>
      <c r="AU194" s="6" t="s">
        <v>85</v>
      </c>
      <c r="AY194" s="6" t="s">
        <v>125</v>
      </c>
      <c r="BE194" s="116">
        <f>IF($U$194="základní",$N$194,0)</f>
        <v>0</v>
      </c>
      <c r="BF194" s="116">
        <f>IF($U$194="snížená",$N$194,0)</f>
        <v>0</v>
      </c>
      <c r="BG194" s="116">
        <f>IF($U$194="zákl. přenesená",$N$194,0)</f>
        <v>0</v>
      </c>
      <c r="BH194" s="116">
        <f>IF($U$194="sníž. přenesená",$N$194,0)</f>
        <v>0</v>
      </c>
      <c r="BI194" s="116">
        <f>IF($U$194="nulová",$N$194,0)</f>
        <v>0</v>
      </c>
      <c r="BJ194" s="6" t="s">
        <v>19</v>
      </c>
      <c r="BK194" s="116">
        <f>ROUND($L$194*$K$194,2)</f>
        <v>0</v>
      </c>
      <c r="BL194" s="6" t="s">
        <v>130</v>
      </c>
      <c r="BM194" s="6" t="s">
        <v>302</v>
      </c>
    </row>
    <row r="195" spans="2:63" s="99" customFormat="1" ht="37.5" customHeight="1">
      <c r="B195" s="100"/>
      <c r="D195" s="101" t="s">
        <v>104</v>
      </c>
      <c r="E195" s="101"/>
      <c r="F195" s="101"/>
      <c r="G195" s="101"/>
      <c r="H195" s="101"/>
      <c r="I195" s="101"/>
      <c r="J195" s="101"/>
      <c r="K195" s="101"/>
      <c r="L195" s="101"/>
      <c r="M195" s="101"/>
      <c r="N195" s="198">
        <f>$BK$195</f>
        <v>0</v>
      </c>
      <c r="O195" s="197"/>
      <c r="P195" s="197"/>
      <c r="Q195" s="197"/>
      <c r="R195" s="103"/>
      <c r="T195" s="104"/>
      <c r="W195" s="105">
        <f>$W$196+$W$201+$W$207</f>
        <v>104.81800000000001</v>
      </c>
      <c r="Y195" s="105">
        <f>$Y$196+$Y$201+$Y$207</f>
        <v>2.851552</v>
      </c>
      <c r="AA195" s="106">
        <f>$AA$196+$AA$201+$AA$207</f>
        <v>1.05</v>
      </c>
      <c r="AR195" s="102" t="s">
        <v>85</v>
      </c>
      <c r="AT195" s="102" t="s">
        <v>74</v>
      </c>
      <c r="AU195" s="102" t="s">
        <v>75</v>
      </c>
      <c r="AY195" s="102" t="s">
        <v>125</v>
      </c>
      <c r="BK195" s="107">
        <f>$BK$196+$BK$201+$BK$207</f>
        <v>0</v>
      </c>
    </row>
    <row r="196" spans="2:63" s="99" customFormat="1" ht="21" customHeight="1">
      <c r="B196" s="100"/>
      <c r="D196" s="108" t="s">
        <v>105</v>
      </c>
      <c r="E196" s="108"/>
      <c r="F196" s="108"/>
      <c r="G196" s="108"/>
      <c r="H196" s="108"/>
      <c r="I196" s="108"/>
      <c r="J196" s="108"/>
      <c r="K196" s="108"/>
      <c r="L196" s="108"/>
      <c r="M196" s="108"/>
      <c r="N196" s="196">
        <f>$BK$196</f>
        <v>0</v>
      </c>
      <c r="O196" s="197"/>
      <c r="P196" s="197"/>
      <c r="Q196" s="197"/>
      <c r="R196" s="103"/>
      <c r="T196" s="104"/>
      <c r="W196" s="105">
        <f>SUM($W$197:$W$200)</f>
        <v>62.7</v>
      </c>
      <c r="Y196" s="105">
        <f>SUM($Y$197:$Y$200)</f>
        <v>2.762</v>
      </c>
      <c r="AA196" s="106">
        <f>SUM($AA$197:$AA$200)</f>
        <v>0</v>
      </c>
      <c r="AR196" s="102" t="s">
        <v>85</v>
      </c>
      <c r="AT196" s="102" t="s">
        <v>74</v>
      </c>
      <c r="AU196" s="102" t="s">
        <v>19</v>
      </c>
      <c r="AY196" s="102" t="s">
        <v>125</v>
      </c>
      <c r="BK196" s="107">
        <f>SUM($BK$197:$BK$200)</f>
        <v>0</v>
      </c>
    </row>
    <row r="197" spans="2:65" s="6" customFormat="1" ht="27" customHeight="1">
      <c r="B197" s="19"/>
      <c r="C197" s="109" t="s">
        <v>303</v>
      </c>
      <c r="D197" s="109" t="s">
        <v>126</v>
      </c>
      <c r="E197" s="110" t="s">
        <v>304</v>
      </c>
      <c r="F197" s="185" t="s">
        <v>305</v>
      </c>
      <c r="G197" s="186"/>
      <c r="H197" s="186"/>
      <c r="I197" s="186"/>
      <c r="J197" s="111" t="s">
        <v>168</v>
      </c>
      <c r="K197" s="112">
        <v>570</v>
      </c>
      <c r="L197" s="202"/>
      <c r="M197" s="203"/>
      <c r="N197" s="187">
        <f>ROUND($L$197*$K$197,2)</f>
        <v>0</v>
      </c>
      <c r="O197" s="186"/>
      <c r="P197" s="186"/>
      <c r="Q197" s="186"/>
      <c r="R197" s="20"/>
      <c r="T197" s="113"/>
      <c r="U197" s="26" t="s">
        <v>40</v>
      </c>
      <c r="V197" s="114">
        <v>0.11</v>
      </c>
      <c r="W197" s="114">
        <f>$V$197*$K$197</f>
        <v>62.7</v>
      </c>
      <c r="X197" s="114">
        <v>0</v>
      </c>
      <c r="Y197" s="114">
        <f>$X$197*$K$197</f>
        <v>0</v>
      </c>
      <c r="Z197" s="114">
        <v>0</v>
      </c>
      <c r="AA197" s="115">
        <f>$Z$197*$K$197</f>
        <v>0</v>
      </c>
      <c r="AR197" s="6" t="s">
        <v>170</v>
      </c>
      <c r="AT197" s="6" t="s">
        <v>126</v>
      </c>
      <c r="AU197" s="6" t="s">
        <v>85</v>
      </c>
      <c r="AY197" s="6" t="s">
        <v>125</v>
      </c>
      <c r="BE197" s="116">
        <f>IF($U$197="základní",$N$197,0)</f>
        <v>0</v>
      </c>
      <c r="BF197" s="116">
        <f>IF($U$197="snížená",$N$197,0)</f>
        <v>0</v>
      </c>
      <c r="BG197" s="116">
        <f>IF($U$197="zákl. přenesená",$N$197,0)</f>
        <v>0</v>
      </c>
      <c r="BH197" s="116">
        <f>IF($U$197="sníž. přenesená",$N$197,0)</f>
        <v>0</v>
      </c>
      <c r="BI197" s="116">
        <f>IF($U$197="nulová",$N$197,0)</f>
        <v>0</v>
      </c>
      <c r="BJ197" s="6" t="s">
        <v>19</v>
      </c>
      <c r="BK197" s="116">
        <f>ROUND($L$197*$K$197,2)</f>
        <v>0</v>
      </c>
      <c r="BL197" s="6" t="s">
        <v>170</v>
      </c>
      <c r="BM197" s="6" t="s">
        <v>306</v>
      </c>
    </row>
    <row r="198" spans="2:65" s="6" customFormat="1" ht="15.75" customHeight="1">
      <c r="B198" s="19"/>
      <c r="C198" s="129" t="s">
        <v>307</v>
      </c>
      <c r="D198" s="129" t="s">
        <v>171</v>
      </c>
      <c r="E198" s="130" t="s">
        <v>308</v>
      </c>
      <c r="F198" s="192" t="s">
        <v>309</v>
      </c>
      <c r="G198" s="193"/>
      <c r="H198" s="193"/>
      <c r="I198" s="193"/>
      <c r="J198" s="131" t="s">
        <v>168</v>
      </c>
      <c r="K198" s="132">
        <v>570</v>
      </c>
      <c r="L198" s="204"/>
      <c r="M198" s="205"/>
      <c r="N198" s="194">
        <f>ROUND($L$198*$K$198,2)</f>
        <v>0</v>
      </c>
      <c r="O198" s="186"/>
      <c r="P198" s="186"/>
      <c r="Q198" s="186"/>
      <c r="R198" s="20"/>
      <c r="T198" s="113"/>
      <c r="U198" s="26" t="s">
        <v>40</v>
      </c>
      <c r="V198" s="114">
        <v>0</v>
      </c>
      <c r="W198" s="114">
        <f>$V$198*$K$198</f>
        <v>0</v>
      </c>
      <c r="X198" s="114">
        <v>0.0046</v>
      </c>
      <c r="Y198" s="114">
        <f>$X$198*$K$198</f>
        <v>2.622</v>
      </c>
      <c r="Z198" s="114">
        <v>0</v>
      </c>
      <c r="AA198" s="115">
        <f>$Z$198*$K$198</f>
        <v>0</v>
      </c>
      <c r="AR198" s="6" t="s">
        <v>175</v>
      </c>
      <c r="AT198" s="6" t="s">
        <v>171</v>
      </c>
      <c r="AU198" s="6" t="s">
        <v>85</v>
      </c>
      <c r="AY198" s="6" t="s">
        <v>125</v>
      </c>
      <c r="BE198" s="116">
        <f>IF($U$198="základní",$N$198,0)</f>
        <v>0</v>
      </c>
      <c r="BF198" s="116">
        <f>IF($U$198="snížená",$N$198,0)</f>
        <v>0</v>
      </c>
      <c r="BG198" s="116">
        <f>IF($U$198="zákl. přenesená",$N$198,0)</f>
        <v>0</v>
      </c>
      <c r="BH198" s="116">
        <f>IF($U$198="sníž. přenesená",$N$198,0)</f>
        <v>0</v>
      </c>
      <c r="BI198" s="116">
        <f>IF($U$198="nulová",$N$198,0)</f>
        <v>0</v>
      </c>
      <c r="BJ198" s="6" t="s">
        <v>19</v>
      </c>
      <c r="BK198" s="116">
        <f>ROUND($L$198*$K$198,2)</f>
        <v>0</v>
      </c>
      <c r="BL198" s="6" t="s">
        <v>130</v>
      </c>
      <c r="BM198" s="6" t="s">
        <v>310</v>
      </c>
    </row>
    <row r="199" spans="2:51" s="6" customFormat="1" ht="18.75" customHeight="1">
      <c r="B199" s="117"/>
      <c r="E199" s="118"/>
      <c r="F199" s="188" t="s">
        <v>311</v>
      </c>
      <c r="G199" s="189"/>
      <c r="H199" s="189"/>
      <c r="I199" s="189"/>
      <c r="K199" s="119">
        <v>570</v>
      </c>
      <c r="R199" s="120"/>
      <c r="T199" s="121"/>
      <c r="AA199" s="122"/>
      <c r="AT199" s="118" t="s">
        <v>133</v>
      </c>
      <c r="AU199" s="118" t="s">
        <v>85</v>
      </c>
      <c r="AV199" s="118" t="s">
        <v>85</v>
      </c>
      <c r="AW199" s="118" t="s">
        <v>93</v>
      </c>
      <c r="AX199" s="118" t="s">
        <v>19</v>
      </c>
      <c r="AY199" s="118" t="s">
        <v>125</v>
      </c>
    </row>
    <row r="200" spans="2:65" s="6" customFormat="1" ht="27" customHeight="1">
      <c r="B200" s="19"/>
      <c r="C200" s="129" t="s">
        <v>312</v>
      </c>
      <c r="D200" s="129" t="s">
        <v>171</v>
      </c>
      <c r="E200" s="130" t="s">
        <v>313</v>
      </c>
      <c r="F200" s="192" t="s">
        <v>314</v>
      </c>
      <c r="G200" s="193"/>
      <c r="H200" s="193"/>
      <c r="I200" s="193"/>
      <c r="J200" s="131" t="s">
        <v>174</v>
      </c>
      <c r="K200" s="132">
        <v>140</v>
      </c>
      <c r="L200" s="204"/>
      <c r="M200" s="205"/>
      <c r="N200" s="194">
        <f>ROUND($L$200*$K$200,2)</f>
        <v>0</v>
      </c>
      <c r="O200" s="186"/>
      <c r="P200" s="186"/>
      <c r="Q200" s="186"/>
      <c r="R200" s="20"/>
      <c r="T200" s="113"/>
      <c r="U200" s="26" t="s">
        <v>40</v>
      </c>
      <c r="V200" s="114">
        <v>0</v>
      </c>
      <c r="W200" s="114">
        <f>$V$200*$K$200</f>
        <v>0</v>
      </c>
      <c r="X200" s="114">
        <v>0.001</v>
      </c>
      <c r="Y200" s="114">
        <f>$X$200*$K$200</f>
        <v>0.14</v>
      </c>
      <c r="Z200" s="114">
        <v>0</v>
      </c>
      <c r="AA200" s="115">
        <f>$Z$200*$K$200</f>
        <v>0</v>
      </c>
      <c r="AR200" s="6" t="s">
        <v>175</v>
      </c>
      <c r="AT200" s="6" t="s">
        <v>171</v>
      </c>
      <c r="AU200" s="6" t="s">
        <v>85</v>
      </c>
      <c r="AY200" s="6" t="s">
        <v>125</v>
      </c>
      <c r="BE200" s="116">
        <f>IF($U$200="základní",$N$200,0)</f>
        <v>0</v>
      </c>
      <c r="BF200" s="116">
        <f>IF($U$200="snížená",$N$200,0)</f>
        <v>0</v>
      </c>
      <c r="BG200" s="116">
        <f>IF($U$200="zákl. přenesená",$N$200,0)</f>
        <v>0</v>
      </c>
      <c r="BH200" s="116">
        <f>IF($U$200="sníž. přenesená",$N$200,0)</f>
        <v>0</v>
      </c>
      <c r="BI200" s="116">
        <f>IF($U$200="nulová",$N$200,0)</f>
        <v>0</v>
      </c>
      <c r="BJ200" s="6" t="s">
        <v>19</v>
      </c>
      <c r="BK200" s="116">
        <f>ROUND($L$200*$K$200,2)</f>
        <v>0</v>
      </c>
      <c r="BL200" s="6" t="s">
        <v>130</v>
      </c>
      <c r="BM200" s="6" t="s">
        <v>315</v>
      </c>
    </row>
    <row r="201" spans="2:63" s="99" customFormat="1" ht="30.75" customHeight="1">
      <c r="B201" s="100"/>
      <c r="D201" s="108" t="s">
        <v>106</v>
      </c>
      <c r="E201" s="108"/>
      <c r="F201" s="108"/>
      <c r="G201" s="108"/>
      <c r="H201" s="108"/>
      <c r="I201" s="108"/>
      <c r="J201" s="108"/>
      <c r="K201" s="108"/>
      <c r="L201" s="108"/>
      <c r="M201" s="108"/>
      <c r="N201" s="196">
        <f>$BK$201</f>
        <v>0</v>
      </c>
      <c r="O201" s="197"/>
      <c r="P201" s="197"/>
      <c r="Q201" s="197"/>
      <c r="R201" s="103"/>
      <c r="T201" s="104"/>
      <c r="W201" s="105">
        <f>SUM($W$202:$W$206)</f>
        <v>41.199999999999996</v>
      </c>
      <c r="Y201" s="105">
        <f>SUM($Y$202:$Y$206)</f>
        <v>0.089</v>
      </c>
      <c r="AA201" s="106">
        <f>SUM($AA$202:$AA$206)</f>
        <v>1.05</v>
      </c>
      <c r="AR201" s="102" t="s">
        <v>85</v>
      </c>
      <c r="AT201" s="102" t="s">
        <v>74</v>
      </c>
      <c r="AU201" s="102" t="s">
        <v>19</v>
      </c>
      <c r="AY201" s="102" t="s">
        <v>125</v>
      </c>
      <c r="BK201" s="107">
        <f>SUM($BK$202:$BK$206)</f>
        <v>0</v>
      </c>
    </row>
    <row r="202" spans="2:65" s="6" customFormat="1" ht="27" customHeight="1">
      <c r="B202" s="19"/>
      <c r="C202" s="109" t="s">
        <v>316</v>
      </c>
      <c r="D202" s="109" t="s">
        <v>126</v>
      </c>
      <c r="E202" s="110" t="s">
        <v>317</v>
      </c>
      <c r="F202" s="185" t="s">
        <v>318</v>
      </c>
      <c r="G202" s="186"/>
      <c r="H202" s="186"/>
      <c r="I202" s="186"/>
      <c r="J202" s="111" t="s">
        <v>174</v>
      </c>
      <c r="K202" s="112">
        <v>89</v>
      </c>
      <c r="L202" s="202"/>
      <c r="M202" s="203"/>
      <c r="N202" s="187">
        <f>ROUND($L$202*$K$202,2)</f>
        <v>0</v>
      </c>
      <c r="O202" s="186"/>
      <c r="P202" s="186"/>
      <c r="Q202" s="186"/>
      <c r="R202" s="20"/>
      <c r="T202" s="113"/>
      <c r="U202" s="26" t="s">
        <v>40</v>
      </c>
      <c r="V202" s="114">
        <v>0.134</v>
      </c>
      <c r="W202" s="114">
        <f>$V$202*$K$202</f>
        <v>11.926</v>
      </c>
      <c r="X202" s="114">
        <v>0.001</v>
      </c>
      <c r="Y202" s="114">
        <f>$X$202*$K$202</f>
        <v>0.089</v>
      </c>
      <c r="Z202" s="114">
        <v>0</v>
      </c>
      <c r="AA202" s="115">
        <f>$Z$202*$K$202</f>
        <v>0</v>
      </c>
      <c r="AR202" s="6" t="s">
        <v>170</v>
      </c>
      <c r="AT202" s="6" t="s">
        <v>126</v>
      </c>
      <c r="AU202" s="6" t="s">
        <v>85</v>
      </c>
      <c r="AY202" s="6" t="s">
        <v>125</v>
      </c>
      <c r="BE202" s="116">
        <f>IF($U$202="základní",$N$202,0)</f>
        <v>0</v>
      </c>
      <c r="BF202" s="116">
        <f>IF($U$202="snížená",$N$202,0)</f>
        <v>0</v>
      </c>
      <c r="BG202" s="116">
        <f>IF($U$202="zákl. přenesená",$N$202,0)</f>
        <v>0</v>
      </c>
      <c r="BH202" s="116">
        <f>IF($U$202="sníž. přenesená",$N$202,0)</f>
        <v>0</v>
      </c>
      <c r="BI202" s="116">
        <f>IF($U$202="nulová",$N$202,0)</f>
        <v>0</v>
      </c>
      <c r="BJ202" s="6" t="s">
        <v>19</v>
      </c>
      <c r="BK202" s="116">
        <f>ROUND($L$202*$K$202,2)</f>
        <v>0</v>
      </c>
      <c r="BL202" s="6" t="s">
        <v>170</v>
      </c>
      <c r="BM202" s="6" t="s">
        <v>319</v>
      </c>
    </row>
    <row r="203" spans="2:47" s="6" customFormat="1" ht="46.5" customHeight="1">
      <c r="B203" s="19"/>
      <c r="F203" s="195" t="s">
        <v>320</v>
      </c>
      <c r="G203" s="158"/>
      <c r="H203" s="158"/>
      <c r="I203" s="158"/>
      <c r="R203" s="20"/>
      <c r="T203" s="54"/>
      <c r="AA203" s="55"/>
      <c r="AT203" s="6" t="s">
        <v>187</v>
      </c>
      <c r="AU203" s="6" t="s">
        <v>85</v>
      </c>
    </row>
    <row r="204" spans="2:65" s="6" customFormat="1" ht="27" customHeight="1">
      <c r="B204" s="19"/>
      <c r="C204" s="109" t="s">
        <v>321</v>
      </c>
      <c r="D204" s="109" t="s">
        <v>126</v>
      </c>
      <c r="E204" s="110" t="s">
        <v>322</v>
      </c>
      <c r="F204" s="185" t="s">
        <v>323</v>
      </c>
      <c r="G204" s="186"/>
      <c r="H204" s="186"/>
      <c r="I204" s="186"/>
      <c r="J204" s="111" t="s">
        <v>249</v>
      </c>
      <c r="K204" s="112">
        <v>42</v>
      </c>
      <c r="L204" s="202"/>
      <c r="M204" s="203"/>
      <c r="N204" s="187">
        <f>ROUND($L$204*$K$204,2)</f>
        <v>0</v>
      </c>
      <c r="O204" s="186"/>
      <c r="P204" s="186"/>
      <c r="Q204" s="186"/>
      <c r="R204" s="20"/>
      <c r="T204" s="113"/>
      <c r="U204" s="26" t="s">
        <v>40</v>
      </c>
      <c r="V204" s="114">
        <v>0.697</v>
      </c>
      <c r="W204" s="114">
        <f>$V$204*$K$204</f>
        <v>29.273999999999997</v>
      </c>
      <c r="X204" s="114">
        <v>0</v>
      </c>
      <c r="Y204" s="114">
        <f>$X$204*$K$204</f>
        <v>0</v>
      </c>
      <c r="Z204" s="114">
        <v>0.025</v>
      </c>
      <c r="AA204" s="115">
        <f>$Z$204*$K$204</f>
        <v>1.05</v>
      </c>
      <c r="AR204" s="6" t="s">
        <v>170</v>
      </c>
      <c r="AT204" s="6" t="s">
        <v>126</v>
      </c>
      <c r="AU204" s="6" t="s">
        <v>85</v>
      </c>
      <c r="AY204" s="6" t="s">
        <v>125</v>
      </c>
      <c r="BE204" s="116">
        <f>IF($U$204="základní",$N$204,0)</f>
        <v>0</v>
      </c>
      <c r="BF204" s="116">
        <f>IF($U$204="snížená",$N$204,0)</f>
        <v>0</v>
      </c>
      <c r="BG204" s="116">
        <f>IF($U$204="zákl. přenesená",$N$204,0)</f>
        <v>0</v>
      </c>
      <c r="BH204" s="116">
        <f>IF($U$204="sníž. přenesená",$N$204,0)</f>
        <v>0</v>
      </c>
      <c r="BI204" s="116">
        <f>IF($U$204="nulová",$N$204,0)</f>
        <v>0</v>
      </c>
      <c r="BJ204" s="6" t="s">
        <v>19</v>
      </c>
      <c r="BK204" s="116">
        <f>ROUND($L$204*$K$204,2)</f>
        <v>0</v>
      </c>
      <c r="BL204" s="6" t="s">
        <v>170</v>
      </c>
      <c r="BM204" s="6" t="s">
        <v>324</v>
      </c>
    </row>
    <row r="205" spans="2:47" s="6" customFormat="1" ht="30.75" customHeight="1">
      <c r="B205" s="19"/>
      <c r="F205" s="195" t="s">
        <v>325</v>
      </c>
      <c r="G205" s="158"/>
      <c r="H205" s="158"/>
      <c r="I205" s="158"/>
      <c r="R205" s="20"/>
      <c r="T205" s="54"/>
      <c r="AA205" s="55"/>
      <c r="AT205" s="6" t="s">
        <v>187</v>
      </c>
      <c r="AU205" s="6" t="s">
        <v>85</v>
      </c>
    </row>
    <row r="206" spans="2:65" s="6" customFormat="1" ht="39" customHeight="1">
      <c r="B206" s="19"/>
      <c r="C206" s="109" t="s">
        <v>326</v>
      </c>
      <c r="D206" s="109" t="s">
        <v>126</v>
      </c>
      <c r="E206" s="110" t="s">
        <v>327</v>
      </c>
      <c r="F206" s="185" t="s">
        <v>328</v>
      </c>
      <c r="G206" s="186"/>
      <c r="H206" s="186"/>
      <c r="I206" s="186"/>
      <c r="J206" s="111" t="s">
        <v>184</v>
      </c>
      <c r="K206" s="112">
        <v>1</v>
      </c>
      <c r="L206" s="202"/>
      <c r="M206" s="203"/>
      <c r="N206" s="187">
        <f>ROUND($L$206*$K$206,2)</f>
        <v>0</v>
      </c>
      <c r="O206" s="186"/>
      <c r="P206" s="186"/>
      <c r="Q206" s="186"/>
      <c r="R206" s="20"/>
      <c r="T206" s="113"/>
      <c r="U206" s="26" t="s">
        <v>40</v>
      </c>
      <c r="V206" s="114">
        <v>0</v>
      </c>
      <c r="W206" s="114">
        <f>$V$206*$K$206</f>
        <v>0</v>
      </c>
      <c r="X206" s="114">
        <v>0</v>
      </c>
      <c r="Y206" s="114">
        <f>$X$206*$K$206</f>
        <v>0</v>
      </c>
      <c r="Z206" s="114">
        <v>0</v>
      </c>
      <c r="AA206" s="115">
        <f>$Z$206*$K$206</f>
        <v>0</v>
      </c>
      <c r="AR206" s="6" t="s">
        <v>170</v>
      </c>
      <c r="AT206" s="6" t="s">
        <v>126</v>
      </c>
      <c r="AU206" s="6" t="s">
        <v>85</v>
      </c>
      <c r="AY206" s="6" t="s">
        <v>125</v>
      </c>
      <c r="BE206" s="116">
        <f>IF($U$206="základní",$N$206,0)</f>
        <v>0</v>
      </c>
      <c r="BF206" s="116">
        <f>IF($U$206="snížená",$N$206,0)</f>
        <v>0</v>
      </c>
      <c r="BG206" s="116">
        <f>IF($U$206="zákl. přenesená",$N$206,0)</f>
        <v>0</v>
      </c>
      <c r="BH206" s="116">
        <f>IF($U$206="sníž. přenesená",$N$206,0)</f>
        <v>0</v>
      </c>
      <c r="BI206" s="116">
        <f>IF($U$206="nulová",$N$206,0)</f>
        <v>0</v>
      </c>
      <c r="BJ206" s="6" t="s">
        <v>19</v>
      </c>
      <c r="BK206" s="116">
        <f>ROUND($L$206*$K$206,2)</f>
        <v>0</v>
      </c>
      <c r="BL206" s="6" t="s">
        <v>170</v>
      </c>
      <c r="BM206" s="6" t="s">
        <v>329</v>
      </c>
    </row>
    <row r="207" spans="2:63" s="99" customFormat="1" ht="30.75" customHeight="1">
      <c r="B207" s="100"/>
      <c r="D207" s="108" t="s">
        <v>107</v>
      </c>
      <c r="E207" s="108"/>
      <c r="F207" s="108"/>
      <c r="G207" s="108"/>
      <c r="H207" s="108"/>
      <c r="I207" s="108"/>
      <c r="J207" s="108"/>
      <c r="K207" s="108"/>
      <c r="L207" s="108"/>
      <c r="M207" s="108"/>
      <c r="N207" s="196">
        <f>$BK$207</f>
        <v>0</v>
      </c>
      <c r="O207" s="197"/>
      <c r="P207" s="197"/>
      <c r="Q207" s="197"/>
      <c r="R207" s="103"/>
      <c r="T207" s="104"/>
      <c r="W207" s="105">
        <f>SUM($W$208:$W$210)</f>
        <v>0.9179999999999999</v>
      </c>
      <c r="Y207" s="105">
        <f>SUM($Y$208:$Y$210)</f>
        <v>0.000552</v>
      </c>
      <c r="AA207" s="106">
        <f>SUM($AA$208:$AA$210)</f>
        <v>0</v>
      </c>
      <c r="AR207" s="102" t="s">
        <v>85</v>
      </c>
      <c r="AT207" s="102" t="s">
        <v>74</v>
      </c>
      <c r="AU207" s="102" t="s">
        <v>19</v>
      </c>
      <c r="AY207" s="102" t="s">
        <v>125</v>
      </c>
      <c r="BK207" s="107">
        <f>SUM($BK$208:$BK$210)</f>
        <v>0</v>
      </c>
    </row>
    <row r="208" spans="2:65" s="6" customFormat="1" ht="27" customHeight="1">
      <c r="B208" s="19"/>
      <c r="C208" s="109" t="s">
        <v>330</v>
      </c>
      <c r="D208" s="109" t="s">
        <v>126</v>
      </c>
      <c r="E208" s="110" t="s">
        <v>331</v>
      </c>
      <c r="F208" s="185" t="s">
        <v>332</v>
      </c>
      <c r="G208" s="186"/>
      <c r="H208" s="186"/>
      <c r="I208" s="186"/>
      <c r="J208" s="111" t="s">
        <v>168</v>
      </c>
      <c r="K208" s="112">
        <v>1.2</v>
      </c>
      <c r="L208" s="202"/>
      <c r="M208" s="203"/>
      <c r="N208" s="187">
        <f>ROUND($L$208*$K$208,2)</f>
        <v>0</v>
      </c>
      <c r="O208" s="186"/>
      <c r="P208" s="186"/>
      <c r="Q208" s="186"/>
      <c r="R208" s="20"/>
      <c r="T208" s="113"/>
      <c r="U208" s="26" t="s">
        <v>40</v>
      </c>
      <c r="V208" s="114">
        <v>0.143</v>
      </c>
      <c r="W208" s="114">
        <f>$V$208*$K$208</f>
        <v>0.17159999999999997</v>
      </c>
      <c r="X208" s="114">
        <v>0</v>
      </c>
      <c r="Y208" s="114">
        <f>$X$208*$K$208</f>
        <v>0</v>
      </c>
      <c r="Z208" s="114">
        <v>0</v>
      </c>
      <c r="AA208" s="115">
        <f>$Z$208*$K$208</f>
        <v>0</v>
      </c>
      <c r="AR208" s="6" t="s">
        <v>170</v>
      </c>
      <c r="AT208" s="6" t="s">
        <v>126</v>
      </c>
      <c r="AU208" s="6" t="s">
        <v>85</v>
      </c>
      <c r="AY208" s="6" t="s">
        <v>125</v>
      </c>
      <c r="BE208" s="116">
        <f>IF($U$208="základní",$N$208,0)</f>
        <v>0</v>
      </c>
      <c r="BF208" s="116">
        <f>IF($U$208="snížená",$N$208,0)</f>
        <v>0</v>
      </c>
      <c r="BG208" s="116">
        <f>IF($U$208="zákl. přenesená",$N$208,0)</f>
        <v>0</v>
      </c>
      <c r="BH208" s="116">
        <f>IF($U$208="sníž. přenesená",$N$208,0)</f>
        <v>0</v>
      </c>
      <c r="BI208" s="116">
        <f>IF($U$208="nulová",$N$208,0)</f>
        <v>0</v>
      </c>
      <c r="BJ208" s="6" t="s">
        <v>19</v>
      </c>
      <c r="BK208" s="116">
        <f>ROUND($L$208*$K$208,2)</f>
        <v>0</v>
      </c>
      <c r="BL208" s="6" t="s">
        <v>170</v>
      </c>
      <c r="BM208" s="6" t="s">
        <v>333</v>
      </c>
    </row>
    <row r="209" spans="2:65" s="6" customFormat="1" ht="27" customHeight="1">
      <c r="B209" s="19"/>
      <c r="C209" s="109" t="s">
        <v>334</v>
      </c>
      <c r="D209" s="109" t="s">
        <v>126</v>
      </c>
      <c r="E209" s="110" t="s">
        <v>335</v>
      </c>
      <c r="F209" s="185" t="s">
        <v>336</v>
      </c>
      <c r="G209" s="186"/>
      <c r="H209" s="186"/>
      <c r="I209" s="186"/>
      <c r="J209" s="111" t="s">
        <v>168</v>
      </c>
      <c r="K209" s="112">
        <v>1.2</v>
      </c>
      <c r="L209" s="202"/>
      <c r="M209" s="203"/>
      <c r="N209" s="187">
        <f>ROUND($L$209*$K$209,2)</f>
        <v>0</v>
      </c>
      <c r="O209" s="186"/>
      <c r="P209" s="186"/>
      <c r="Q209" s="186"/>
      <c r="R209" s="20"/>
      <c r="T209" s="113"/>
      <c r="U209" s="26" t="s">
        <v>40</v>
      </c>
      <c r="V209" s="114">
        <v>0.447</v>
      </c>
      <c r="W209" s="114">
        <f>$V$209*$K$209</f>
        <v>0.5364</v>
      </c>
      <c r="X209" s="114">
        <v>0.00034</v>
      </c>
      <c r="Y209" s="114">
        <f>$X$209*$K$209</f>
        <v>0.000408</v>
      </c>
      <c r="Z209" s="114">
        <v>0</v>
      </c>
      <c r="AA209" s="115">
        <f>$Z$209*$K$209</f>
        <v>0</v>
      </c>
      <c r="AR209" s="6" t="s">
        <v>170</v>
      </c>
      <c r="AT209" s="6" t="s">
        <v>126</v>
      </c>
      <c r="AU209" s="6" t="s">
        <v>85</v>
      </c>
      <c r="AY209" s="6" t="s">
        <v>125</v>
      </c>
      <c r="BE209" s="116">
        <f>IF($U$209="základní",$N$209,0)</f>
        <v>0</v>
      </c>
      <c r="BF209" s="116">
        <f>IF($U$209="snížená",$N$209,0)</f>
        <v>0</v>
      </c>
      <c r="BG209" s="116">
        <f>IF($U$209="zákl. přenesená",$N$209,0)</f>
        <v>0</v>
      </c>
      <c r="BH209" s="116">
        <f>IF($U$209="sníž. přenesená",$N$209,0)</f>
        <v>0</v>
      </c>
      <c r="BI209" s="116">
        <f>IF($U$209="nulová",$N$209,0)</f>
        <v>0</v>
      </c>
      <c r="BJ209" s="6" t="s">
        <v>19</v>
      </c>
      <c r="BK209" s="116">
        <f>ROUND($L$209*$K$209,2)</f>
        <v>0</v>
      </c>
      <c r="BL209" s="6" t="s">
        <v>170</v>
      </c>
      <c r="BM209" s="6" t="s">
        <v>337</v>
      </c>
    </row>
    <row r="210" spans="2:65" s="6" customFormat="1" ht="27" customHeight="1">
      <c r="B210" s="19"/>
      <c r="C210" s="109" t="s">
        <v>338</v>
      </c>
      <c r="D210" s="109" t="s">
        <v>126</v>
      </c>
      <c r="E210" s="110" t="s">
        <v>339</v>
      </c>
      <c r="F210" s="185" t="s">
        <v>340</v>
      </c>
      <c r="G210" s="186"/>
      <c r="H210" s="186"/>
      <c r="I210" s="186"/>
      <c r="J210" s="111" t="s">
        <v>168</v>
      </c>
      <c r="K210" s="112">
        <v>1.2</v>
      </c>
      <c r="L210" s="202"/>
      <c r="M210" s="203"/>
      <c r="N210" s="187">
        <f>ROUND($L$210*$K$210,2)</f>
        <v>0</v>
      </c>
      <c r="O210" s="186"/>
      <c r="P210" s="186"/>
      <c r="Q210" s="186"/>
      <c r="R210" s="20"/>
      <c r="T210" s="113"/>
      <c r="U210" s="26" t="s">
        <v>40</v>
      </c>
      <c r="V210" s="114">
        <v>0.175</v>
      </c>
      <c r="W210" s="114">
        <f>$V$210*$K$210</f>
        <v>0.21</v>
      </c>
      <c r="X210" s="114">
        <v>0.00012</v>
      </c>
      <c r="Y210" s="114">
        <f>$X$210*$K$210</f>
        <v>0.000144</v>
      </c>
      <c r="Z210" s="114">
        <v>0</v>
      </c>
      <c r="AA210" s="115">
        <f>$Z$210*$K$210</f>
        <v>0</v>
      </c>
      <c r="AR210" s="6" t="s">
        <v>170</v>
      </c>
      <c r="AT210" s="6" t="s">
        <v>126</v>
      </c>
      <c r="AU210" s="6" t="s">
        <v>85</v>
      </c>
      <c r="AY210" s="6" t="s">
        <v>125</v>
      </c>
      <c r="BE210" s="116">
        <f>IF($U$210="základní",$N$210,0)</f>
        <v>0</v>
      </c>
      <c r="BF210" s="116">
        <f>IF($U$210="snížená",$N$210,0)</f>
        <v>0</v>
      </c>
      <c r="BG210" s="116">
        <f>IF($U$210="zákl. přenesená",$N$210,0)</f>
        <v>0</v>
      </c>
      <c r="BH210" s="116">
        <f>IF($U$210="sníž. přenesená",$N$210,0)</f>
        <v>0</v>
      </c>
      <c r="BI210" s="116">
        <f>IF($U$210="nulová",$N$210,0)</f>
        <v>0</v>
      </c>
      <c r="BJ210" s="6" t="s">
        <v>19</v>
      </c>
      <c r="BK210" s="116">
        <f>ROUND($L$210*$K$210,2)</f>
        <v>0</v>
      </c>
      <c r="BL210" s="6" t="s">
        <v>170</v>
      </c>
      <c r="BM210" s="6" t="s">
        <v>341</v>
      </c>
    </row>
    <row r="211" spans="2:63" s="99" customFormat="1" ht="37.5" customHeight="1">
      <c r="B211" s="100"/>
      <c r="D211" s="101" t="s">
        <v>108</v>
      </c>
      <c r="E211" s="101"/>
      <c r="F211" s="101"/>
      <c r="G211" s="101"/>
      <c r="H211" s="101"/>
      <c r="I211" s="101"/>
      <c r="J211" s="101"/>
      <c r="K211" s="101"/>
      <c r="L211" s="101"/>
      <c r="M211" s="101"/>
      <c r="N211" s="198">
        <f>$BK$211</f>
        <v>0</v>
      </c>
      <c r="O211" s="197"/>
      <c r="P211" s="197"/>
      <c r="Q211" s="197"/>
      <c r="R211" s="103"/>
      <c r="T211" s="104"/>
      <c r="W211" s="105">
        <f>SUM($W$212:$W$219)</f>
        <v>0</v>
      </c>
      <c r="Y211" s="105">
        <f>SUM($Y$212:$Y$219)</f>
        <v>0</v>
      </c>
      <c r="AA211" s="106">
        <f>SUM($AA$212:$AA$219)</f>
        <v>0</v>
      </c>
      <c r="AR211" s="102" t="s">
        <v>142</v>
      </c>
      <c r="AT211" s="102" t="s">
        <v>74</v>
      </c>
      <c r="AU211" s="102" t="s">
        <v>75</v>
      </c>
      <c r="AY211" s="102" t="s">
        <v>125</v>
      </c>
      <c r="BK211" s="107">
        <f>SUM($BK$212:$BK$219)</f>
        <v>0</v>
      </c>
    </row>
    <row r="212" spans="2:65" s="6" customFormat="1" ht="51" customHeight="1">
      <c r="B212" s="19"/>
      <c r="C212" s="109" t="s">
        <v>342</v>
      </c>
      <c r="D212" s="109" t="s">
        <v>126</v>
      </c>
      <c r="E212" s="110" t="s">
        <v>343</v>
      </c>
      <c r="F212" s="185" t="s">
        <v>344</v>
      </c>
      <c r="G212" s="186"/>
      <c r="H212" s="186"/>
      <c r="I212" s="186"/>
      <c r="J212" s="111" t="s">
        <v>184</v>
      </c>
      <c r="K212" s="112">
        <v>1</v>
      </c>
      <c r="L212" s="202"/>
      <c r="M212" s="203"/>
      <c r="N212" s="187">
        <f>ROUND($L$212*$K$212,2)</f>
        <v>0</v>
      </c>
      <c r="O212" s="186"/>
      <c r="P212" s="186"/>
      <c r="Q212" s="186"/>
      <c r="R212" s="20"/>
      <c r="T212" s="113"/>
      <c r="U212" s="26" t="s">
        <v>40</v>
      </c>
      <c r="V212" s="114">
        <v>0</v>
      </c>
      <c r="W212" s="114">
        <f>$V$212*$K$212</f>
        <v>0</v>
      </c>
      <c r="X212" s="114">
        <v>0</v>
      </c>
      <c r="Y212" s="114">
        <f>$X$212*$K$212</f>
        <v>0</v>
      </c>
      <c r="Z212" s="114">
        <v>0</v>
      </c>
      <c r="AA212" s="115">
        <f>$Z$212*$K$212</f>
        <v>0</v>
      </c>
      <c r="AR212" s="6" t="s">
        <v>130</v>
      </c>
      <c r="AT212" s="6" t="s">
        <v>126</v>
      </c>
      <c r="AU212" s="6" t="s">
        <v>19</v>
      </c>
      <c r="AY212" s="6" t="s">
        <v>125</v>
      </c>
      <c r="BE212" s="116">
        <f>IF($U$212="základní",$N$212,0)</f>
        <v>0</v>
      </c>
      <c r="BF212" s="116">
        <f>IF($U$212="snížená",$N$212,0)</f>
        <v>0</v>
      </c>
      <c r="BG212" s="116">
        <f>IF($U$212="zákl. přenesená",$N$212,0)</f>
        <v>0</v>
      </c>
      <c r="BH212" s="116">
        <f>IF($U$212="sníž. přenesená",$N$212,0)</f>
        <v>0</v>
      </c>
      <c r="BI212" s="116">
        <f>IF($U$212="nulová",$N$212,0)</f>
        <v>0</v>
      </c>
      <c r="BJ212" s="6" t="s">
        <v>19</v>
      </c>
      <c r="BK212" s="116">
        <f>ROUND($L$212*$K$212,2)</f>
        <v>0</v>
      </c>
      <c r="BL212" s="6" t="s">
        <v>130</v>
      </c>
      <c r="BM212" s="6" t="s">
        <v>345</v>
      </c>
    </row>
    <row r="213" spans="2:65" s="6" customFormat="1" ht="15.75" customHeight="1">
      <c r="B213" s="19"/>
      <c r="C213" s="109" t="s">
        <v>346</v>
      </c>
      <c r="D213" s="109" t="s">
        <v>126</v>
      </c>
      <c r="E213" s="110" t="s">
        <v>347</v>
      </c>
      <c r="F213" s="185" t="s">
        <v>348</v>
      </c>
      <c r="G213" s="186"/>
      <c r="H213" s="186"/>
      <c r="I213" s="186"/>
      <c r="J213" s="111" t="s">
        <v>184</v>
      </c>
      <c r="K213" s="112">
        <v>1</v>
      </c>
      <c r="L213" s="202"/>
      <c r="M213" s="203"/>
      <c r="N213" s="187">
        <f>ROUND($L$213*$K$213,2)</f>
        <v>0</v>
      </c>
      <c r="O213" s="186"/>
      <c r="P213" s="186"/>
      <c r="Q213" s="186"/>
      <c r="R213" s="20"/>
      <c r="T213" s="113"/>
      <c r="U213" s="26" t="s">
        <v>40</v>
      </c>
      <c r="V213" s="114">
        <v>0</v>
      </c>
      <c r="W213" s="114">
        <f>$V$213*$K$213</f>
        <v>0</v>
      </c>
      <c r="X213" s="114">
        <v>0</v>
      </c>
      <c r="Y213" s="114">
        <f>$X$213*$K$213</f>
        <v>0</v>
      </c>
      <c r="Z213" s="114">
        <v>0</v>
      </c>
      <c r="AA213" s="115">
        <f>$Z$213*$K$213</f>
        <v>0</v>
      </c>
      <c r="AR213" s="6" t="s">
        <v>130</v>
      </c>
      <c r="AT213" s="6" t="s">
        <v>126</v>
      </c>
      <c r="AU213" s="6" t="s">
        <v>19</v>
      </c>
      <c r="AY213" s="6" t="s">
        <v>125</v>
      </c>
      <c r="BE213" s="116">
        <f>IF($U$213="základní",$N$213,0)</f>
        <v>0</v>
      </c>
      <c r="BF213" s="116">
        <f>IF($U$213="snížená",$N$213,0)</f>
        <v>0</v>
      </c>
      <c r="BG213" s="116">
        <f>IF($U$213="zákl. přenesená",$N$213,0)</f>
        <v>0</v>
      </c>
      <c r="BH213" s="116">
        <f>IF($U$213="sníž. přenesená",$N$213,0)</f>
        <v>0</v>
      </c>
      <c r="BI213" s="116">
        <f>IF($U$213="nulová",$N$213,0)</f>
        <v>0</v>
      </c>
      <c r="BJ213" s="6" t="s">
        <v>19</v>
      </c>
      <c r="BK213" s="116">
        <f>ROUND($L$213*$K$213,2)</f>
        <v>0</v>
      </c>
      <c r="BL213" s="6" t="s">
        <v>130</v>
      </c>
      <c r="BM213" s="6" t="s">
        <v>349</v>
      </c>
    </row>
    <row r="214" spans="2:65" s="6" customFormat="1" ht="75" customHeight="1">
      <c r="B214" s="19"/>
      <c r="C214" s="109" t="s">
        <v>350</v>
      </c>
      <c r="D214" s="109" t="s">
        <v>126</v>
      </c>
      <c r="E214" s="110" t="s">
        <v>351</v>
      </c>
      <c r="F214" s="185" t="s">
        <v>352</v>
      </c>
      <c r="G214" s="186"/>
      <c r="H214" s="186"/>
      <c r="I214" s="186"/>
      <c r="J214" s="111" t="s">
        <v>184</v>
      </c>
      <c r="K214" s="112">
        <v>1</v>
      </c>
      <c r="L214" s="202"/>
      <c r="M214" s="203"/>
      <c r="N214" s="187">
        <f>ROUND($L$214*$K$214,2)</f>
        <v>0</v>
      </c>
      <c r="O214" s="186"/>
      <c r="P214" s="186"/>
      <c r="Q214" s="186"/>
      <c r="R214" s="20"/>
      <c r="T214" s="113"/>
      <c r="U214" s="26" t="s">
        <v>40</v>
      </c>
      <c r="V214" s="114">
        <v>0</v>
      </c>
      <c r="W214" s="114">
        <f>$V$214*$K$214</f>
        <v>0</v>
      </c>
      <c r="X214" s="114">
        <v>0</v>
      </c>
      <c r="Y214" s="114">
        <f>$X$214*$K$214</f>
        <v>0</v>
      </c>
      <c r="Z214" s="114">
        <v>0</v>
      </c>
      <c r="AA214" s="115">
        <f>$Z$214*$K$214</f>
        <v>0</v>
      </c>
      <c r="AR214" s="6" t="s">
        <v>130</v>
      </c>
      <c r="AT214" s="6" t="s">
        <v>126</v>
      </c>
      <c r="AU214" s="6" t="s">
        <v>19</v>
      </c>
      <c r="AY214" s="6" t="s">
        <v>125</v>
      </c>
      <c r="BE214" s="116">
        <f>IF($U$214="základní",$N$214,0)</f>
        <v>0</v>
      </c>
      <c r="BF214" s="116">
        <f>IF($U$214="snížená",$N$214,0)</f>
        <v>0</v>
      </c>
      <c r="BG214" s="116">
        <f>IF($U$214="zákl. přenesená",$N$214,0)</f>
        <v>0</v>
      </c>
      <c r="BH214" s="116">
        <f>IF($U$214="sníž. přenesená",$N$214,0)</f>
        <v>0</v>
      </c>
      <c r="BI214" s="116">
        <f>IF($U$214="nulová",$N$214,0)</f>
        <v>0</v>
      </c>
      <c r="BJ214" s="6" t="s">
        <v>19</v>
      </c>
      <c r="BK214" s="116">
        <f>ROUND($L$214*$K$214,2)</f>
        <v>0</v>
      </c>
      <c r="BL214" s="6" t="s">
        <v>130</v>
      </c>
      <c r="BM214" s="6" t="s">
        <v>353</v>
      </c>
    </row>
    <row r="215" spans="2:65" s="6" customFormat="1" ht="51" customHeight="1">
      <c r="B215" s="19"/>
      <c r="C215" s="109" t="s">
        <v>354</v>
      </c>
      <c r="D215" s="109" t="s">
        <v>126</v>
      </c>
      <c r="E215" s="110" t="s">
        <v>355</v>
      </c>
      <c r="F215" s="185" t="s">
        <v>356</v>
      </c>
      <c r="G215" s="186"/>
      <c r="H215" s="186"/>
      <c r="I215" s="186"/>
      <c r="J215" s="111" t="s">
        <v>184</v>
      </c>
      <c r="K215" s="112">
        <v>1</v>
      </c>
      <c r="L215" s="202"/>
      <c r="M215" s="203"/>
      <c r="N215" s="187">
        <f>ROUND($L$215*$K$215,2)</f>
        <v>0</v>
      </c>
      <c r="O215" s="186"/>
      <c r="P215" s="186"/>
      <c r="Q215" s="186"/>
      <c r="R215" s="20"/>
      <c r="T215" s="113"/>
      <c r="U215" s="26" t="s">
        <v>40</v>
      </c>
      <c r="V215" s="114">
        <v>0</v>
      </c>
      <c r="W215" s="114">
        <f>$V$215*$K$215</f>
        <v>0</v>
      </c>
      <c r="X215" s="114">
        <v>0</v>
      </c>
      <c r="Y215" s="114">
        <f>$X$215*$K$215</f>
        <v>0</v>
      </c>
      <c r="Z215" s="114">
        <v>0</v>
      </c>
      <c r="AA215" s="115">
        <f>$Z$215*$K$215</f>
        <v>0</v>
      </c>
      <c r="AR215" s="6" t="s">
        <v>130</v>
      </c>
      <c r="AT215" s="6" t="s">
        <v>126</v>
      </c>
      <c r="AU215" s="6" t="s">
        <v>19</v>
      </c>
      <c r="AY215" s="6" t="s">
        <v>125</v>
      </c>
      <c r="BE215" s="116">
        <f>IF($U$215="základní",$N$215,0)</f>
        <v>0</v>
      </c>
      <c r="BF215" s="116">
        <f>IF($U$215="snížená",$N$215,0)</f>
        <v>0</v>
      </c>
      <c r="BG215" s="116">
        <f>IF($U$215="zákl. přenesená",$N$215,0)</f>
        <v>0</v>
      </c>
      <c r="BH215" s="116">
        <f>IF($U$215="sníž. přenesená",$N$215,0)</f>
        <v>0</v>
      </c>
      <c r="BI215" s="116">
        <f>IF($U$215="nulová",$N$215,0)</f>
        <v>0</v>
      </c>
      <c r="BJ215" s="6" t="s">
        <v>19</v>
      </c>
      <c r="BK215" s="116">
        <f>ROUND($L$215*$K$215,2)</f>
        <v>0</v>
      </c>
      <c r="BL215" s="6" t="s">
        <v>130</v>
      </c>
      <c r="BM215" s="6" t="s">
        <v>357</v>
      </c>
    </row>
    <row r="216" spans="2:65" s="6" customFormat="1" ht="63" customHeight="1">
      <c r="B216" s="19"/>
      <c r="C216" s="109" t="s">
        <v>358</v>
      </c>
      <c r="D216" s="109" t="s">
        <v>126</v>
      </c>
      <c r="E216" s="110" t="s">
        <v>359</v>
      </c>
      <c r="F216" s="185" t="s">
        <v>360</v>
      </c>
      <c r="G216" s="186"/>
      <c r="H216" s="186"/>
      <c r="I216" s="186"/>
      <c r="J216" s="111" t="s">
        <v>184</v>
      </c>
      <c r="K216" s="112">
        <v>1</v>
      </c>
      <c r="L216" s="202"/>
      <c r="M216" s="203"/>
      <c r="N216" s="187">
        <f>ROUND($L$216*$K$216,2)</f>
        <v>0</v>
      </c>
      <c r="O216" s="186"/>
      <c r="P216" s="186"/>
      <c r="Q216" s="186"/>
      <c r="R216" s="20"/>
      <c r="T216" s="113"/>
      <c r="U216" s="26" t="s">
        <v>40</v>
      </c>
      <c r="V216" s="114">
        <v>0</v>
      </c>
      <c r="W216" s="114">
        <f>$V$216*$K$216</f>
        <v>0</v>
      </c>
      <c r="X216" s="114">
        <v>0</v>
      </c>
      <c r="Y216" s="114">
        <f>$X$216*$K$216</f>
        <v>0</v>
      </c>
      <c r="Z216" s="114">
        <v>0</v>
      </c>
      <c r="AA216" s="115">
        <f>$Z$216*$K$216</f>
        <v>0</v>
      </c>
      <c r="AR216" s="6" t="s">
        <v>130</v>
      </c>
      <c r="AT216" s="6" t="s">
        <v>126</v>
      </c>
      <c r="AU216" s="6" t="s">
        <v>19</v>
      </c>
      <c r="AY216" s="6" t="s">
        <v>125</v>
      </c>
      <c r="BE216" s="116">
        <f>IF($U$216="základní",$N$216,0)</f>
        <v>0</v>
      </c>
      <c r="BF216" s="116">
        <f>IF($U$216="snížená",$N$216,0)</f>
        <v>0</v>
      </c>
      <c r="BG216" s="116">
        <f>IF($U$216="zákl. přenesená",$N$216,0)</f>
        <v>0</v>
      </c>
      <c r="BH216" s="116">
        <f>IF($U$216="sníž. přenesená",$N$216,0)</f>
        <v>0</v>
      </c>
      <c r="BI216" s="116">
        <f>IF($U$216="nulová",$N$216,0)</f>
        <v>0</v>
      </c>
      <c r="BJ216" s="6" t="s">
        <v>19</v>
      </c>
      <c r="BK216" s="116">
        <f>ROUND($L$216*$K$216,2)</f>
        <v>0</v>
      </c>
      <c r="BL216" s="6" t="s">
        <v>130</v>
      </c>
      <c r="BM216" s="6" t="s">
        <v>361</v>
      </c>
    </row>
    <row r="217" spans="2:65" s="6" customFormat="1" ht="39" customHeight="1">
      <c r="B217" s="19"/>
      <c r="C217" s="109" t="s">
        <v>362</v>
      </c>
      <c r="D217" s="109" t="s">
        <v>126</v>
      </c>
      <c r="E217" s="110" t="s">
        <v>363</v>
      </c>
      <c r="F217" s="185" t="s">
        <v>364</v>
      </c>
      <c r="G217" s="186"/>
      <c r="H217" s="186"/>
      <c r="I217" s="186"/>
      <c r="J217" s="111" t="s">
        <v>184</v>
      </c>
      <c r="K217" s="112">
        <v>1</v>
      </c>
      <c r="L217" s="202"/>
      <c r="M217" s="203"/>
      <c r="N217" s="187">
        <f>ROUND($L$217*$K$217,2)</f>
        <v>0</v>
      </c>
      <c r="O217" s="186"/>
      <c r="P217" s="186"/>
      <c r="Q217" s="186"/>
      <c r="R217" s="20"/>
      <c r="T217" s="113"/>
      <c r="U217" s="26" t="s">
        <v>40</v>
      </c>
      <c r="V217" s="114">
        <v>0</v>
      </c>
      <c r="W217" s="114">
        <f>$V$217*$K$217</f>
        <v>0</v>
      </c>
      <c r="X217" s="114">
        <v>0</v>
      </c>
      <c r="Y217" s="114">
        <f>$X$217*$K$217</f>
        <v>0</v>
      </c>
      <c r="Z217" s="114">
        <v>0</v>
      </c>
      <c r="AA217" s="115">
        <f>$Z$217*$K$217</f>
        <v>0</v>
      </c>
      <c r="AR217" s="6" t="s">
        <v>130</v>
      </c>
      <c r="AT217" s="6" t="s">
        <v>126</v>
      </c>
      <c r="AU217" s="6" t="s">
        <v>19</v>
      </c>
      <c r="AY217" s="6" t="s">
        <v>125</v>
      </c>
      <c r="BE217" s="116">
        <f>IF($U$217="základní",$N$217,0)</f>
        <v>0</v>
      </c>
      <c r="BF217" s="116">
        <f>IF($U$217="snížená",$N$217,0)</f>
        <v>0</v>
      </c>
      <c r="BG217" s="116">
        <f>IF($U$217="zákl. přenesená",$N$217,0)</f>
        <v>0</v>
      </c>
      <c r="BH217" s="116">
        <f>IF($U$217="sníž. přenesená",$N$217,0)</f>
        <v>0</v>
      </c>
      <c r="BI217" s="116">
        <f>IF($U$217="nulová",$N$217,0)</f>
        <v>0</v>
      </c>
      <c r="BJ217" s="6" t="s">
        <v>19</v>
      </c>
      <c r="BK217" s="116">
        <f>ROUND($L$217*$K$217,2)</f>
        <v>0</v>
      </c>
      <c r="BL217" s="6" t="s">
        <v>130</v>
      </c>
      <c r="BM217" s="6" t="s">
        <v>365</v>
      </c>
    </row>
    <row r="218" spans="2:65" s="6" customFormat="1" ht="75" customHeight="1">
      <c r="B218" s="19"/>
      <c r="C218" s="109" t="s">
        <v>366</v>
      </c>
      <c r="D218" s="109" t="s">
        <v>126</v>
      </c>
      <c r="E218" s="110" t="s">
        <v>367</v>
      </c>
      <c r="F218" s="185" t="s">
        <v>368</v>
      </c>
      <c r="G218" s="186"/>
      <c r="H218" s="186"/>
      <c r="I218" s="186"/>
      <c r="J218" s="111" t="s">
        <v>184</v>
      </c>
      <c r="K218" s="112">
        <v>1</v>
      </c>
      <c r="L218" s="202"/>
      <c r="M218" s="203"/>
      <c r="N218" s="187">
        <f>ROUND($L$218*$K$218,2)</f>
        <v>0</v>
      </c>
      <c r="O218" s="186"/>
      <c r="P218" s="186"/>
      <c r="Q218" s="186"/>
      <c r="R218" s="20"/>
      <c r="T218" s="113"/>
      <c r="U218" s="26" t="s">
        <v>40</v>
      </c>
      <c r="V218" s="114">
        <v>0</v>
      </c>
      <c r="W218" s="114">
        <f>$V$218*$K$218</f>
        <v>0</v>
      </c>
      <c r="X218" s="114">
        <v>0</v>
      </c>
      <c r="Y218" s="114">
        <f>$X$218*$K$218</f>
        <v>0</v>
      </c>
      <c r="Z218" s="114">
        <v>0</v>
      </c>
      <c r="AA218" s="115">
        <f>$Z$218*$K$218</f>
        <v>0</v>
      </c>
      <c r="AR218" s="6" t="s">
        <v>130</v>
      </c>
      <c r="AT218" s="6" t="s">
        <v>126</v>
      </c>
      <c r="AU218" s="6" t="s">
        <v>19</v>
      </c>
      <c r="AY218" s="6" t="s">
        <v>125</v>
      </c>
      <c r="BE218" s="116">
        <f>IF($U$218="základní",$N$218,0)</f>
        <v>0</v>
      </c>
      <c r="BF218" s="116">
        <f>IF($U$218="snížená",$N$218,0)</f>
        <v>0</v>
      </c>
      <c r="BG218" s="116">
        <f>IF($U$218="zákl. přenesená",$N$218,0)</f>
        <v>0</v>
      </c>
      <c r="BH218" s="116">
        <f>IF($U$218="sníž. přenesená",$N$218,0)</f>
        <v>0</v>
      </c>
      <c r="BI218" s="116">
        <f>IF($U$218="nulová",$N$218,0)</f>
        <v>0</v>
      </c>
      <c r="BJ218" s="6" t="s">
        <v>19</v>
      </c>
      <c r="BK218" s="116">
        <f>ROUND($L$218*$K$218,2)</f>
        <v>0</v>
      </c>
      <c r="BL218" s="6" t="s">
        <v>130</v>
      </c>
      <c r="BM218" s="6" t="s">
        <v>369</v>
      </c>
    </row>
    <row r="219" spans="2:65" s="6" customFormat="1" ht="75" customHeight="1">
      <c r="B219" s="19"/>
      <c r="C219" s="109" t="s">
        <v>370</v>
      </c>
      <c r="D219" s="109" t="s">
        <v>126</v>
      </c>
      <c r="E219" s="110" t="s">
        <v>371</v>
      </c>
      <c r="F219" s="185" t="s">
        <v>372</v>
      </c>
      <c r="G219" s="186"/>
      <c r="H219" s="186"/>
      <c r="I219" s="186"/>
      <c r="J219" s="111" t="s">
        <v>184</v>
      </c>
      <c r="K219" s="112">
        <v>1</v>
      </c>
      <c r="L219" s="202"/>
      <c r="M219" s="203"/>
      <c r="N219" s="187">
        <f>ROUND($L$219*$K$219,2)</f>
        <v>0</v>
      </c>
      <c r="O219" s="186"/>
      <c r="P219" s="186"/>
      <c r="Q219" s="186"/>
      <c r="R219" s="20"/>
      <c r="T219" s="113"/>
      <c r="U219" s="133" t="s">
        <v>40</v>
      </c>
      <c r="V219" s="134">
        <v>0</v>
      </c>
      <c r="W219" s="134">
        <f>$V$219*$K$219</f>
        <v>0</v>
      </c>
      <c r="X219" s="134">
        <v>0</v>
      </c>
      <c r="Y219" s="134">
        <f>$X$219*$K$219</f>
        <v>0</v>
      </c>
      <c r="Z219" s="134">
        <v>0</v>
      </c>
      <c r="AA219" s="135">
        <f>$Z$219*$K$219</f>
        <v>0</v>
      </c>
      <c r="AR219" s="6" t="s">
        <v>130</v>
      </c>
      <c r="AT219" s="6" t="s">
        <v>126</v>
      </c>
      <c r="AU219" s="6" t="s">
        <v>19</v>
      </c>
      <c r="AY219" s="6" t="s">
        <v>125</v>
      </c>
      <c r="BE219" s="116">
        <f>IF($U$219="základní",$N$219,0)</f>
        <v>0</v>
      </c>
      <c r="BF219" s="116">
        <f>IF($U$219="snížená",$N$219,0)</f>
        <v>0</v>
      </c>
      <c r="BG219" s="116">
        <f>IF($U$219="zákl. přenesená",$N$219,0)</f>
        <v>0</v>
      </c>
      <c r="BH219" s="116">
        <f>IF($U$219="sníž. přenesená",$N$219,0)</f>
        <v>0</v>
      </c>
      <c r="BI219" s="116">
        <f>IF($U$219="nulová",$N$219,0)</f>
        <v>0</v>
      </c>
      <c r="BJ219" s="6" t="s">
        <v>19</v>
      </c>
      <c r="BK219" s="116">
        <f>ROUND($L$219*$K$219,2)</f>
        <v>0</v>
      </c>
      <c r="BL219" s="6" t="s">
        <v>130</v>
      </c>
      <c r="BM219" s="6" t="s">
        <v>373</v>
      </c>
    </row>
    <row r="220" spans="2:18" s="6" customFormat="1" ht="7.5" customHeight="1">
      <c r="B220" s="41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3"/>
    </row>
    <row r="221" s="2" customFormat="1" ht="14.25" customHeight="1"/>
  </sheetData>
  <sheetProtection/>
  <mergeCells count="264">
    <mergeCell ref="H1:K1"/>
    <mergeCell ref="S2:AC2"/>
    <mergeCell ref="N188:Q188"/>
    <mergeCell ref="N193:Q193"/>
    <mergeCell ref="N195:Q195"/>
    <mergeCell ref="N196:Q196"/>
    <mergeCell ref="N167:Q167"/>
    <mergeCell ref="N170:Q170"/>
    <mergeCell ref="F191:I191"/>
    <mergeCell ref="F192:I192"/>
    <mergeCell ref="N207:Q207"/>
    <mergeCell ref="F219:I219"/>
    <mergeCell ref="L219:M219"/>
    <mergeCell ref="N219:Q219"/>
    <mergeCell ref="N122:Q122"/>
    <mergeCell ref="N123:Q123"/>
    <mergeCell ref="N124:Q124"/>
    <mergeCell ref="N144:Q144"/>
    <mergeCell ref="N163:Q163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F210:I210"/>
    <mergeCell ref="L210:M210"/>
    <mergeCell ref="N210:Q210"/>
    <mergeCell ref="F212:I212"/>
    <mergeCell ref="L212:M212"/>
    <mergeCell ref="N212:Q212"/>
    <mergeCell ref="N211:Q211"/>
    <mergeCell ref="F208:I208"/>
    <mergeCell ref="L208:M208"/>
    <mergeCell ref="N208:Q208"/>
    <mergeCell ref="F209:I209"/>
    <mergeCell ref="L209:M209"/>
    <mergeCell ref="N209:Q209"/>
    <mergeCell ref="F203:I203"/>
    <mergeCell ref="F204:I204"/>
    <mergeCell ref="L204:M204"/>
    <mergeCell ref="N204:Q204"/>
    <mergeCell ref="F205:I205"/>
    <mergeCell ref="F206:I206"/>
    <mergeCell ref="L206:M206"/>
    <mergeCell ref="N206:Q206"/>
    <mergeCell ref="F199:I199"/>
    <mergeCell ref="F200:I200"/>
    <mergeCell ref="L200:M200"/>
    <mergeCell ref="N200:Q200"/>
    <mergeCell ref="F202:I202"/>
    <mergeCell ref="L202:M202"/>
    <mergeCell ref="N202:Q202"/>
    <mergeCell ref="N201:Q201"/>
    <mergeCell ref="F197:I197"/>
    <mergeCell ref="L197:M197"/>
    <mergeCell ref="N197:Q197"/>
    <mergeCell ref="F198:I198"/>
    <mergeCell ref="L198:M198"/>
    <mergeCell ref="N198:Q198"/>
    <mergeCell ref="L192:M192"/>
    <mergeCell ref="N192:Q192"/>
    <mergeCell ref="F194:I194"/>
    <mergeCell ref="L194:M194"/>
    <mergeCell ref="N194:Q194"/>
    <mergeCell ref="F189:I189"/>
    <mergeCell ref="L189:M189"/>
    <mergeCell ref="N189:Q189"/>
    <mergeCell ref="F190:I190"/>
    <mergeCell ref="L190:M190"/>
    <mergeCell ref="N190:Q190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74:I174"/>
    <mergeCell ref="F176:I176"/>
    <mergeCell ref="L176:M176"/>
    <mergeCell ref="N176:Q176"/>
    <mergeCell ref="F177:I177"/>
    <mergeCell ref="F179:I179"/>
    <mergeCell ref="L179:M179"/>
    <mergeCell ref="N179:Q179"/>
    <mergeCell ref="N175:Q175"/>
    <mergeCell ref="N178:Q178"/>
    <mergeCell ref="F169:I169"/>
    <mergeCell ref="F171:I171"/>
    <mergeCell ref="L171:M171"/>
    <mergeCell ref="N171:Q171"/>
    <mergeCell ref="F172:I172"/>
    <mergeCell ref="F173:I173"/>
    <mergeCell ref="L173:M173"/>
    <mergeCell ref="N173:Q173"/>
    <mergeCell ref="F165:I165"/>
    <mergeCell ref="F166:I166"/>
    <mergeCell ref="L166:M166"/>
    <mergeCell ref="N166:Q166"/>
    <mergeCell ref="F168:I168"/>
    <mergeCell ref="L168:M168"/>
    <mergeCell ref="N168:Q168"/>
    <mergeCell ref="F160:I160"/>
    <mergeCell ref="F161:I161"/>
    <mergeCell ref="L161:M161"/>
    <mergeCell ref="N161:Q161"/>
    <mergeCell ref="F162:I162"/>
    <mergeCell ref="F164:I164"/>
    <mergeCell ref="L164:M164"/>
    <mergeCell ref="N164:Q164"/>
    <mergeCell ref="F157:I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F156:I156"/>
    <mergeCell ref="L156:M156"/>
    <mergeCell ref="N156:Q156"/>
    <mergeCell ref="F150:I150"/>
    <mergeCell ref="F151:I151"/>
    <mergeCell ref="F152:I152"/>
    <mergeCell ref="L152:M152"/>
    <mergeCell ref="N152:Q152"/>
    <mergeCell ref="F153:I153"/>
    <mergeCell ref="F146:I146"/>
    <mergeCell ref="L146:M146"/>
    <mergeCell ref="N146:Q146"/>
    <mergeCell ref="F147:I147"/>
    <mergeCell ref="F148:I148"/>
    <mergeCell ref="F149:I149"/>
    <mergeCell ref="F142:I142"/>
    <mergeCell ref="L142:M142"/>
    <mergeCell ref="N142:Q142"/>
    <mergeCell ref="F143:I143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37:I137"/>
    <mergeCell ref="L137:M137"/>
    <mergeCell ref="N137:Q137"/>
    <mergeCell ref="F138:I138"/>
    <mergeCell ref="F139:I139"/>
    <mergeCell ref="L139:M139"/>
    <mergeCell ref="N139:Q139"/>
    <mergeCell ref="F135:I135"/>
    <mergeCell ref="L135:M135"/>
    <mergeCell ref="N135:Q135"/>
    <mergeCell ref="F136:I136"/>
    <mergeCell ref="L136:M136"/>
    <mergeCell ref="N136:Q136"/>
    <mergeCell ref="F131:I131"/>
    <mergeCell ref="F132:I132"/>
    <mergeCell ref="F133:I133"/>
    <mergeCell ref="F134:I134"/>
    <mergeCell ref="L134:M134"/>
    <mergeCell ref="N134:Q134"/>
    <mergeCell ref="F128:I128"/>
    <mergeCell ref="L128:M128"/>
    <mergeCell ref="N128:Q128"/>
    <mergeCell ref="F129:I129"/>
    <mergeCell ref="F130:I130"/>
    <mergeCell ref="L130:M130"/>
    <mergeCell ref="N130:Q130"/>
    <mergeCell ref="F125:I125"/>
    <mergeCell ref="L125:M125"/>
    <mergeCell ref="N125:Q125"/>
    <mergeCell ref="F126:I126"/>
    <mergeCell ref="F127:I127"/>
    <mergeCell ref="L127:M127"/>
    <mergeCell ref="N127:Q127"/>
    <mergeCell ref="M116:P116"/>
    <mergeCell ref="M118:Q118"/>
    <mergeCell ref="M119:Q119"/>
    <mergeCell ref="F121:I121"/>
    <mergeCell ref="L121:M121"/>
    <mergeCell ref="N121:Q121"/>
    <mergeCell ref="N101:Q101"/>
    <mergeCell ref="N102:Q102"/>
    <mergeCell ref="N104:Q104"/>
    <mergeCell ref="L106:Q106"/>
    <mergeCell ref="C112:Q112"/>
    <mergeCell ref="F114:P114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5:J35"/>
    <mergeCell ref="M35:P35"/>
    <mergeCell ref="L37:P37"/>
    <mergeCell ref="C76:Q76"/>
    <mergeCell ref="F78:P78"/>
    <mergeCell ref="M80:P80"/>
    <mergeCell ref="H32:J32"/>
    <mergeCell ref="M32:P32"/>
    <mergeCell ref="H33:J33"/>
    <mergeCell ref="M33:P33"/>
    <mergeCell ref="H34:J34"/>
    <mergeCell ref="M34:P34"/>
    <mergeCell ref="E23:L23"/>
    <mergeCell ref="M26:P26"/>
    <mergeCell ref="M27:P27"/>
    <mergeCell ref="M29:P29"/>
    <mergeCell ref="H31:J31"/>
    <mergeCell ref="M31:P31"/>
    <mergeCell ref="O13:P13"/>
    <mergeCell ref="O14:P14"/>
    <mergeCell ref="O16:P16"/>
    <mergeCell ref="O17:P17"/>
    <mergeCell ref="O19:P19"/>
    <mergeCell ref="O20:P20"/>
    <mergeCell ref="C2:Q2"/>
    <mergeCell ref="C4:Q4"/>
    <mergeCell ref="F6:P6"/>
    <mergeCell ref="O8:P8"/>
    <mergeCell ref="O10:P10"/>
    <mergeCell ref="O11:P11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21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PCPM2</cp:lastModifiedBy>
  <dcterms:modified xsi:type="dcterms:W3CDTF">2016-07-11T08:50:07Z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